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0" yWindow="525" windowWidth="28785" windowHeight="16860"/>
  </bookViews>
  <sheets>
    <sheet name="Int'l Studies LC Narrative" sheetId="5" r:id="rId1"/>
  </sheets>
  <definedNames>
    <definedName name="_xlnm.Print_Area" localSheetId="0">'Int''l Studies LC Narrative'!$B$1:$U$120</definedName>
    <definedName name="_xlnm.Print_Titles" localSheetId="0">'Int''l Studies LC Narrative'!$7:$9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T126" i="5" l="1"/>
  <c r="T104" i="5"/>
  <c r="T112" i="5"/>
  <c r="T102" i="5"/>
  <c r="T114" i="5"/>
  <c r="T82" i="5"/>
  <c r="T85" i="5"/>
  <c r="T87" i="5"/>
  <c r="T52" i="5"/>
  <c r="T11" i="5"/>
  <c r="T20" i="5"/>
  <c r="T21" i="5"/>
  <c r="T41" i="5"/>
  <c r="T116" i="5"/>
  <c r="T119" i="5"/>
  <c r="T120" i="5"/>
  <c r="T129" i="5"/>
  <c r="T122" i="5"/>
  <c r="S104" i="5"/>
  <c r="S112" i="5"/>
  <c r="S119" i="5"/>
  <c r="S114" i="5"/>
  <c r="S102" i="5"/>
  <c r="S82" i="5"/>
  <c r="S73" i="5"/>
  <c r="S71" i="5"/>
  <c r="S70" i="5"/>
  <c r="S67" i="5"/>
  <c r="S66" i="5"/>
  <c r="S65" i="5"/>
  <c r="S55" i="5"/>
  <c r="S50" i="5"/>
  <c r="S52" i="5"/>
  <c r="S31" i="5"/>
  <c r="S28" i="5"/>
  <c r="S26" i="5"/>
  <c r="S11" i="5"/>
  <c r="S20" i="5"/>
  <c r="S21" i="5"/>
  <c r="S25" i="5"/>
  <c r="N119" i="5"/>
  <c r="N114" i="5"/>
  <c r="N112" i="5"/>
  <c r="N94" i="5"/>
  <c r="N102" i="5"/>
  <c r="N82" i="5"/>
  <c r="N73" i="5"/>
  <c r="N71" i="5"/>
  <c r="N70" i="5"/>
  <c r="N67" i="5"/>
  <c r="N66" i="5"/>
  <c r="N65" i="5"/>
  <c r="N55" i="5"/>
  <c r="N50" i="5"/>
  <c r="N52" i="5"/>
  <c r="N31" i="5"/>
  <c r="N30" i="5"/>
  <c r="N28" i="5"/>
  <c r="N26" i="5"/>
  <c r="N21" i="5"/>
  <c r="N11" i="5"/>
  <c r="N20" i="5"/>
  <c r="R102" i="5"/>
  <c r="M94" i="5"/>
  <c r="M102" i="5"/>
  <c r="R55" i="5"/>
  <c r="R65" i="5"/>
  <c r="R66" i="5"/>
  <c r="R67" i="5"/>
  <c r="R70" i="5"/>
  <c r="R71" i="5"/>
  <c r="R73" i="5"/>
  <c r="R82" i="5"/>
  <c r="M55" i="5"/>
  <c r="M65" i="5"/>
  <c r="M66" i="5"/>
  <c r="M67" i="5"/>
  <c r="M70" i="5"/>
  <c r="M71" i="5"/>
  <c r="M73" i="5"/>
  <c r="M82" i="5"/>
  <c r="R50" i="5"/>
  <c r="R52" i="5"/>
  <c r="M50" i="5"/>
  <c r="M52" i="5"/>
  <c r="M11" i="5"/>
  <c r="M20" i="5"/>
  <c r="M21" i="5"/>
  <c r="M26" i="5"/>
  <c r="M28" i="5"/>
  <c r="M30" i="5"/>
  <c r="M31" i="5"/>
  <c r="R11" i="5"/>
  <c r="R20" i="5"/>
  <c r="R21" i="5"/>
  <c r="R25" i="5"/>
  <c r="R26" i="5"/>
  <c r="R28" i="5"/>
  <c r="R31" i="5"/>
  <c r="L112" i="5"/>
  <c r="H21" i="5"/>
  <c r="H41" i="5"/>
  <c r="L114" i="5"/>
  <c r="L102" i="5"/>
  <c r="L55" i="5"/>
  <c r="L82" i="5"/>
  <c r="L87" i="5"/>
  <c r="L50" i="5"/>
  <c r="L52" i="5"/>
  <c r="L11" i="5"/>
  <c r="L20" i="5"/>
  <c r="L21" i="5"/>
  <c r="L25" i="5"/>
  <c r="L26" i="5"/>
  <c r="L28" i="5"/>
  <c r="L29" i="5"/>
  <c r="L41" i="5"/>
  <c r="L119" i="5"/>
  <c r="R119" i="5"/>
  <c r="R114" i="5"/>
  <c r="R112" i="5"/>
  <c r="M119" i="5"/>
  <c r="M114" i="5"/>
  <c r="M112" i="5"/>
  <c r="Q114" i="5"/>
  <c r="Q112" i="5"/>
  <c r="Q102" i="5"/>
  <c r="Q55" i="5"/>
  <c r="Q82" i="5"/>
  <c r="Q87" i="5"/>
  <c r="Q50" i="5"/>
  <c r="Q52" i="5"/>
  <c r="Q11" i="5"/>
  <c r="Q20" i="5"/>
  <c r="Q21" i="5"/>
  <c r="Q25" i="5"/>
  <c r="Q26" i="5"/>
  <c r="Q28" i="5"/>
  <c r="Q41" i="5"/>
  <c r="Q119" i="5"/>
  <c r="H112" i="5"/>
  <c r="H102" i="5"/>
  <c r="H62" i="5"/>
  <c r="H64" i="5"/>
  <c r="H82" i="5"/>
  <c r="H87" i="5"/>
  <c r="H43" i="5"/>
  <c r="H52" i="5"/>
  <c r="H114" i="5"/>
  <c r="H119" i="5"/>
  <c r="G43" i="5"/>
  <c r="G50" i="5"/>
  <c r="G52" i="5"/>
  <c r="P87" i="5"/>
  <c r="P119" i="5"/>
  <c r="P112" i="5"/>
  <c r="G112" i="5"/>
  <c r="G102" i="5"/>
  <c r="P102" i="5"/>
  <c r="P41" i="5"/>
  <c r="K87" i="5"/>
  <c r="J87" i="5"/>
  <c r="F82" i="5"/>
  <c r="F87" i="5"/>
  <c r="G82" i="5"/>
  <c r="G87" i="5"/>
  <c r="E87" i="5"/>
  <c r="K17" i="5"/>
  <c r="K41" i="5"/>
  <c r="J41" i="5"/>
  <c r="F41" i="5"/>
  <c r="G15" i="5"/>
  <c r="G17" i="5"/>
  <c r="E41" i="5"/>
  <c r="K43" i="5"/>
  <c r="K52" i="5"/>
  <c r="F119" i="5"/>
  <c r="P52" i="5"/>
  <c r="K102" i="5"/>
  <c r="K112" i="5"/>
  <c r="K114" i="5"/>
  <c r="K119" i="5"/>
  <c r="J112" i="5"/>
  <c r="F112" i="5"/>
  <c r="E112" i="5"/>
  <c r="E114" i="5"/>
  <c r="E102" i="5"/>
  <c r="E52" i="5"/>
  <c r="J102" i="5"/>
  <c r="F102" i="5"/>
  <c r="J52" i="5"/>
  <c r="F50" i="5"/>
  <c r="F52" i="5"/>
  <c r="J114" i="5"/>
  <c r="J119" i="5"/>
  <c r="F114" i="5"/>
  <c r="G119" i="5"/>
  <c r="G114" i="5"/>
  <c r="E119" i="5"/>
  <c r="D119" i="5"/>
  <c r="P114" i="5"/>
  <c r="D114" i="5"/>
  <c r="D112" i="5"/>
  <c r="D102" i="5"/>
  <c r="D87" i="5"/>
  <c r="D52" i="5"/>
  <c r="D41" i="5"/>
  <c r="D116" i="5"/>
  <c r="L116" i="5"/>
  <c r="L120" i="5"/>
  <c r="L122" i="5"/>
  <c r="R41" i="5"/>
  <c r="M41" i="5"/>
  <c r="G41" i="5"/>
  <c r="N87" i="5"/>
  <c r="S41" i="5"/>
  <c r="M87" i="5"/>
  <c r="R87" i="5"/>
  <c r="R116" i="5"/>
  <c r="R120" i="5"/>
  <c r="N41" i="5"/>
  <c r="N116" i="5"/>
  <c r="N120" i="5"/>
  <c r="N122" i="5"/>
  <c r="S87" i="5"/>
  <c r="P116" i="5"/>
  <c r="P120" i="5"/>
  <c r="P122" i="5"/>
  <c r="S116" i="5"/>
  <c r="S120" i="5"/>
  <c r="S122" i="5"/>
  <c r="F116" i="5"/>
  <c r="F120" i="5"/>
  <c r="F122" i="5"/>
  <c r="E116" i="5"/>
  <c r="E120" i="5"/>
  <c r="E122" i="5"/>
  <c r="Q116" i="5"/>
  <c r="Q120" i="5"/>
  <c r="J116" i="5"/>
  <c r="J120" i="5"/>
  <c r="J122" i="5"/>
  <c r="G116" i="5"/>
  <c r="G120" i="5"/>
  <c r="G122" i="5"/>
  <c r="K116" i="5"/>
  <c r="K120" i="5"/>
  <c r="K122" i="5"/>
  <c r="H116" i="5"/>
  <c r="H120" i="5"/>
  <c r="S129" i="5"/>
  <c r="R122" i="5"/>
  <c r="F124" i="5"/>
  <c r="Q124" i="5"/>
  <c r="M116" i="5"/>
  <c r="M120" i="5"/>
  <c r="M122" i="5"/>
  <c r="R124" i="5"/>
  <c r="Q122" i="5"/>
  <c r="L124" i="5"/>
  <c r="M124" i="5"/>
  <c r="N124" i="5"/>
  <c r="N125" i="5"/>
  <c r="G124" i="5"/>
  <c r="H122" i="5"/>
  <c r="H124" i="5"/>
  <c r="M125" i="5"/>
  <c r="L125" i="5"/>
</calcChain>
</file>

<file path=xl/comments1.xml><?xml version="1.0" encoding="utf-8"?>
<comments xmlns="http://schemas.openxmlformats.org/spreadsheetml/2006/main">
  <authors>
    <author>LAUSD</author>
  </authors>
  <commentList>
    <comment ref="C108" authorId="0">
      <text>
        <r>
          <rPr>
            <sz val="9"/>
            <color indexed="81"/>
            <rFont val="Tahoma"/>
            <family val="2"/>
          </rPr>
          <t xml:space="preserve">if this activity is in the implementation chart, has the date been extended? </t>
        </r>
      </text>
    </comment>
  </commentList>
</comments>
</file>

<file path=xl/sharedStrings.xml><?xml version="1.0" encoding="utf-8"?>
<sst xmlns="http://schemas.openxmlformats.org/spreadsheetml/2006/main" count="299" uniqueCount="179">
  <si>
    <t>1000-1999</t>
  </si>
  <si>
    <t>2000-2999</t>
  </si>
  <si>
    <t>3000-3999</t>
  </si>
  <si>
    <t>4000-4999</t>
  </si>
  <si>
    <t>5000-5999</t>
  </si>
  <si>
    <t>6000-6999</t>
  </si>
  <si>
    <t>CA Dept of Education</t>
  </si>
  <si>
    <t>Cohort 3 SIG Program</t>
  </si>
  <si>
    <t>Please color all changes within your narratives.</t>
  </si>
  <si>
    <t>School Name:  Legacy International Studies Learning Center</t>
  </si>
  <si>
    <t>School Budget Narrative</t>
  </si>
  <si>
    <t>Line Item Number</t>
  </si>
  <si>
    <t>Component Number</t>
  </si>
  <si>
    <t>Activity Description</t>
  </si>
  <si>
    <t xml:space="preserve">SIG Funds Budgeted </t>
  </si>
  <si>
    <t>Object Code</t>
  </si>
  <si>
    <t>(Identified per year)</t>
  </si>
  <si>
    <t>Pre-Imp</t>
  </si>
  <si>
    <t>FY 2014-15
Original Budget</t>
  </si>
  <si>
    <t>FY 2014-15 Budget Changes Q1</t>
  </si>
  <si>
    <t>FY 2014-15 Budget Changes Q4 - May 2015</t>
  </si>
  <si>
    <t>FY 2014-15 Budget Changes
Oct 2015</t>
  </si>
  <si>
    <t>FY 2015-16
Original Budget</t>
  </si>
  <si>
    <t>FY 2015-16 Budget Changes
Q1 - May 2015</t>
  </si>
  <si>
    <t>FY 2015-16 Budget Changes
Q1 - Oct 2015</t>
  </si>
  <si>
    <t>FY 2015-16 Budget Changes
Q2 - Dec 2015</t>
  </si>
  <si>
    <t>FY 2015-16 Budget Changes
Q4 - June 2016</t>
  </si>
  <si>
    <t>FY 2016-17
Original Budget</t>
  </si>
  <si>
    <t>FY 2016-17
Budget Changes
Q1 - Oct 2015</t>
  </si>
  <si>
    <t>FY 2016-17
Budget Changes
Q1 - Dec 2015</t>
  </si>
  <si>
    <t>FY 2016-17
Budget Changes
Q1 - June 2016</t>
  </si>
  <si>
    <t>For implementation SIG leaders will work on the calendar/time and budgeting to align our PD to our comprehensive school plan.  Staff will collaborate together to create specific criteria, schedules, and PD plan. 10 staff  x 2hr/day x 2 weeks x 62.51=$12502
2 admin X 2hrs/day x 2 weeks x $70.02 = $ 2801</t>
  </si>
  <si>
    <t>1100 1300 1900</t>
  </si>
  <si>
    <t>II-SIG 14
II-SIG 16</t>
    <phoneticPr fontId="13" type="noConversion"/>
  </si>
  <si>
    <t>II-SIG 14
II-SIG 15</t>
    <phoneticPr fontId="13" type="noConversion"/>
  </si>
  <si>
    <r>
      <rPr>
        <b/>
        <sz val="11"/>
        <rFont val="Arial"/>
        <family val="2"/>
      </rPr>
      <t xml:space="preserve">Teacher replacement/substitute time </t>
    </r>
    <r>
      <rPr>
        <sz val="11"/>
        <rFont val="Arial"/>
        <family val="2"/>
      </rPr>
      <t xml:space="preserve">Will be allocated to ensure coverage for teachers for short SIG meetings.  Also, coverage for staff observations when PLC members do not have the same conference period. 26 hrs. x 62.51=$1,626
Yrs 2-3: 30 subs @ $227 </t>
    </r>
    <r>
      <rPr>
        <sz val="11"/>
        <color rgb="FFFF0000"/>
        <rFont val="Arial"/>
        <family val="2"/>
      </rPr>
      <t>(Yr 3 $209)</t>
    </r>
    <r>
      <rPr>
        <sz val="11"/>
        <rFont val="Arial"/>
        <family val="2"/>
      </rPr>
      <t>/day salary + 50 hrs replacement time @ $38/hr</t>
    </r>
  </si>
  <si>
    <r>
      <rPr>
        <b/>
        <sz val="11"/>
        <rFont val="Arial"/>
        <family val="2"/>
      </rPr>
      <t>Staff collaboration</t>
    </r>
    <r>
      <rPr>
        <sz val="11"/>
        <rFont val="Arial"/>
        <family val="2"/>
      </rPr>
      <t xml:space="preserve"> in order to plan for Summer School, Summer Bridge Programs, and </t>
    </r>
    <r>
      <rPr>
        <strike/>
        <sz val="11"/>
        <rFont val="Arial"/>
        <family val="2"/>
      </rPr>
      <t>College Summit</t>
    </r>
    <r>
      <rPr>
        <sz val="11"/>
        <rFont val="Arial"/>
        <family val="2"/>
      </rPr>
      <t xml:space="preserve">. 4 staff x 6hrs/day x 3 days x $62.51= $4501.  *occurred winter break 2014. </t>
    </r>
  </si>
  <si>
    <r>
      <rPr>
        <b/>
        <sz val="11"/>
        <rFont val="Arial"/>
        <family val="2"/>
      </rPr>
      <t>Increase counselors, administrator and SAA time in order to evaluate data</t>
    </r>
    <r>
      <rPr>
        <sz val="11"/>
        <rFont val="Arial"/>
        <family val="2"/>
      </rPr>
      <t xml:space="preserve"> to ensure correct student placement and revise and correct schedules to have every student with accurate program for school opening.
We need 2 admin. x 10hrs/week x 2 weeks x $70.02 = $2801
3 counselors  x 10 hr/week x 2 weeks x  $62.51=$3750.60
1 SAA 8hrs x 2 days x $39.58 = $633.40                         </t>
    </r>
  </si>
  <si>
    <t>1200 1300 1500</t>
  </si>
  <si>
    <t>II-SIG 18</t>
    <phoneticPr fontId="13" type="noConversion"/>
  </si>
  <si>
    <r>
      <rPr>
        <b/>
        <sz val="11"/>
        <rFont val="Arial"/>
        <family val="2"/>
      </rPr>
      <t>Summer School Intervention</t>
    </r>
    <r>
      <rPr>
        <sz val="11"/>
        <rFont val="Arial"/>
        <family val="2"/>
      </rPr>
      <t xml:space="preserve">
Y1: 9 teachers x 20hrs/week x 3 weeks x $62.51 = $33755.40
      1 Principal X 25 hrs x 3 wks = $5251 
      1 Counselor X 20 hrs x 3 wks = $3750
Summer School Y1 was paid from a different funding source.
</t>
    </r>
    <r>
      <rPr>
        <strike/>
        <sz val="11"/>
        <rFont val="Arial"/>
        <family val="2"/>
      </rPr>
      <t>Y2-</t>
    </r>
    <r>
      <rPr>
        <sz val="11"/>
        <rFont val="Arial"/>
        <family val="2"/>
      </rPr>
      <t xml:space="preserve">Y3: 16 teachers x 20hrs/week x 3 weeks x $62.51 = $60009
      1 Principal X 25 hrs x 3 wks = $5210
      1 Counselor X 20 hrs x 3 wks = $4001
</t>
    </r>
    <r>
      <rPr>
        <u/>
        <sz val="11"/>
        <rFont val="Arial"/>
        <family val="2"/>
      </rPr>
      <t>Year 2: Summer School Intervention (June 2015 - 10 days, July 2015 - 14 days)</t>
    </r>
    <r>
      <rPr>
        <sz val="11"/>
        <rFont val="Arial"/>
        <family val="2"/>
      </rPr>
      <t xml:space="preserve">
Prep time (June 2015): 12 teachers x 4 hrs/day x 2 days x $62.51/hr = $6,001, 1 counselor x 4 hrs/day x 2 days x $62.51/hr = $501, 1 Principal x 4 hrs/day x 2 days x $70/hr = $560  TOTAL = $7,062
</t>
    </r>
    <r>
      <rPr>
        <b/>
        <sz val="11"/>
        <rFont val="Arial"/>
        <family val="2"/>
      </rPr>
      <t>June 2015:</t>
    </r>
    <r>
      <rPr>
        <sz val="11"/>
        <rFont val="Arial"/>
        <family val="2"/>
      </rPr>
      <t xml:space="preserve"> 12 teachers x 5 hrs/day x 10 days x $62.51/hr = $37,506
                      1 counselor x 6 hrs/day x 10 days x $62.51/hr = $3,751
                      1 Principal x 6.5 hrs/day x 10 days x $70/hr = $4,550
</t>
    </r>
    <r>
      <rPr>
        <b/>
        <sz val="11"/>
        <rFont val="Arial"/>
        <family val="2"/>
      </rPr>
      <t>July 2015</t>
    </r>
    <r>
      <rPr>
        <sz val="11"/>
        <rFont val="Arial"/>
        <family val="2"/>
      </rPr>
      <t xml:space="preserve">: 12 teachers x 5 hrs/day x 14 days x $62.51/hr = $52,509
                      1 counselor x 6 hrs/day x 14 days x $62.51/hr = $5,251
                      1 Principal x 6.5 hrs/day x 14 days x $70/hr = $6,370 </t>
    </r>
    <r>
      <rPr>
        <b/>
        <u/>
        <sz val="11"/>
        <color rgb="FFFF0000"/>
        <rFont val="Arial"/>
        <family val="2"/>
      </rPr>
      <t/>
    </r>
  </si>
  <si>
    <t>1100 1200 1300 1500</t>
  </si>
  <si>
    <r>
      <rPr>
        <b/>
        <sz val="11"/>
        <rFont val="Arial"/>
        <family val="2"/>
      </rPr>
      <t>Summer School 2017 grades 6-12</t>
    </r>
    <r>
      <rPr>
        <sz val="11"/>
        <rFont val="Arial"/>
        <family val="2"/>
      </rPr>
      <t xml:space="preserve">
June 2017: 12 teachers x 5 hrs/day x 4 days x $65/hr = $15,600
                   1 counselor x 5 hrs/day x 4 days x $65/hr = $1,300
                   1 Principal x 6.5 hrs/day x 4 days x $71/hr = $1,846
                   2 teacher assistants x 5 hrs/day x 4 days x $15/hr = $600
July 2017: 12 teachers x 5 hrs/day x 20 days x $65/hr = $78,000
                  1 counselor x 5 hrs/day x 20 days x $65/hr = $6,500
                  1 Principal x 6.5 hrs/day x 20 days x $71/hr = $9,230
                 2 teacher assistants x 5 hrs/day x 20 days x $15/hr = $3,000</t>
    </r>
  </si>
  <si>
    <t>II-SIG 18</t>
  </si>
  <si>
    <r>
      <rPr>
        <b/>
        <sz val="11"/>
        <rFont val="Arial"/>
        <family val="2"/>
      </rPr>
      <t xml:space="preserve">6th/9th Bridge - 11th/12th </t>
    </r>
    <r>
      <rPr>
        <b/>
        <strike/>
        <sz val="11"/>
        <rFont val="Arial"/>
        <family val="2"/>
      </rPr>
      <t>College Summit</t>
    </r>
    <r>
      <rPr>
        <b/>
        <sz val="11"/>
        <rFont val="Arial"/>
        <family val="2"/>
      </rPr>
      <t xml:space="preserve"> Summer Bridge Program</t>
    </r>
    <r>
      <rPr>
        <sz val="11"/>
        <rFont val="Arial"/>
        <family val="2"/>
      </rPr>
      <t xml:space="preserve">
We will conduct 3 one week programs for 6th , 9th, and 11/12th graders.  Programs will create clear expectations for 6th, 9th,  and 12th graders. 
3 teachers x 20hrs/week x 3 weeks x $62.51 =$11252</t>
    </r>
    <r>
      <rPr>
        <strike/>
        <sz val="11"/>
        <rFont val="Arial"/>
        <family val="2"/>
      </rPr>
      <t xml:space="preserve">
</t>
    </r>
    <r>
      <rPr>
        <sz val="11"/>
        <rFont val="Arial"/>
        <family val="2"/>
      </rPr>
      <t xml:space="preserve">Year 1: Program was paid from a different funding source.
</t>
    </r>
    <r>
      <rPr>
        <b/>
        <u/>
        <sz val="11"/>
        <rFont val="Arial"/>
        <family val="2"/>
      </rPr>
      <t>Year 2:</t>
    </r>
    <r>
      <rPr>
        <sz val="11"/>
        <rFont val="Arial"/>
        <family val="2"/>
      </rPr>
      <t xml:space="preserve">  Intend to fund through SIG. </t>
    </r>
    <r>
      <rPr>
        <i/>
        <sz val="11"/>
        <rFont val="Arial"/>
        <family val="2"/>
      </rPr>
      <t>(planning &amp; bridge in July 2015)</t>
    </r>
    <r>
      <rPr>
        <sz val="11"/>
        <rFont val="Arial"/>
        <family val="2"/>
      </rPr>
      <t xml:space="preserve">
</t>
    </r>
    <r>
      <rPr>
        <b/>
        <i/>
        <u/>
        <sz val="11"/>
        <rFont val="Arial"/>
        <family val="2"/>
      </rPr>
      <t>Summer Bridge: 7th/8th/10th/11th</t>
    </r>
    <r>
      <rPr>
        <sz val="11"/>
        <rFont val="Arial"/>
        <family val="2"/>
      </rPr>
      <t xml:space="preserve">
</t>
    </r>
    <r>
      <rPr>
        <b/>
        <sz val="11"/>
        <rFont val="Arial"/>
        <family val="2"/>
      </rPr>
      <t>June 2015:</t>
    </r>
    <r>
      <rPr>
        <sz val="11"/>
        <rFont val="Arial"/>
        <family val="2"/>
      </rPr>
      <t xml:space="preserve"> Prep time:16 tchrs x 4 hrs/day x 2 days x $62.51/hr = $8,002
</t>
    </r>
    <r>
      <rPr>
        <b/>
        <sz val="11"/>
        <rFont val="Arial"/>
        <family val="2"/>
      </rPr>
      <t>July 215:</t>
    </r>
    <r>
      <rPr>
        <sz val="11"/>
        <rFont val="Arial"/>
        <family val="2"/>
      </rPr>
      <t xml:space="preserve"> 16 teachers x 4 hrs/day x 1 day x $62.51/hr = $4,001
</t>
    </r>
    <r>
      <rPr>
        <b/>
        <i/>
        <u/>
        <sz val="11"/>
        <rFont val="Arial"/>
        <family val="2"/>
      </rPr>
      <t xml:space="preserve">Summer Bridge: 6th
</t>
    </r>
    <r>
      <rPr>
        <b/>
        <sz val="11"/>
        <rFont val="Arial"/>
        <family val="2"/>
      </rPr>
      <t>June 2015</t>
    </r>
    <r>
      <rPr>
        <sz val="11"/>
        <rFont val="Arial"/>
        <family val="2"/>
      </rPr>
      <t xml:space="preserve">: Prep time: 4 tchrs x 4 hrs/day x 2 days x $62.51/hr = $2,001
</t>
    </r>
    <r>
      <rPr>
        <b/>
        <sz val="11"/>
        <rFont val="Arial"/>
        <family val="2"/>
      </rPr>
      <t>July 2015:</t>
    </r>
    <r>
      <rPr>
        <sz val="11"/>
        <rFont val="Arial"/>
        <family val="2"/>
      </rPr>
      <t xml:space="preserve"> 4 teachers x 4 hrs/day x 5 days x $62.51/hr = $5,001
</t>
    </r>
    <r>
      <rPr>
        <b/>
        <i/>
        <u/>
        <sz val="11"/>
        <rFont val="Arial"/>
        <family val="2"/>
      </rPr>
      <t xml:space="preserve">Summer Bridge: 9th/12th
</t>
    </r>
    <r>
      <rPr>
        <b/>
        <sz val="11"/>
        <rFont val="Arial"/>
        <family val="2"/>
      </rPr>
      <t>June 2015</t>
    </r>
    <r>
      <rPr>
        <sz val="11"/>
        <rFont val="Arial"/>
        <family val="2"/>
      </rPr>
      <t xml:space="preserve">: Prep time: 8 tchrs x 4 hrs/day x 2 days x $62.51/hr = $4,001
</t>
    </r>
    <r>
      <rPr>
        <b/>
        <sz val="11"/>
        <rFont val="Arial"/>
        <family val="2"/>
      </rPr>
      <t>July 2015:</t>
    </r>
    <r>
      <rPr>
        <sz val="11"/>
        <rFont val="Arial"/>
        <family val="2"/>
      </rPr>
      <t xml:space="preserve"> 8 teachers x 4 hrs/day x 3 days x $62.51/hr = $6,001
</t>
    </r>
    <r>
      <rPr>
        <b/>
        <sz val="11"/>
        <rFont val="Arial"/>
        <family val="2"/>
      </rPr>
      <t>Summer Bridge Support Staff:
June 2015</t>
    </r>
    <r>
      <rPr>
        <sz val="11"/>
        <rFont val="Arial"/>
        <family val="2"/>
      </rPr>
      <t xml:space="preserve">: Prep time: 4 counselors x 4 hrs/day x 2 days x $62.51/hr = 
$2,000, 2 coordinators x 4 hrs/day x 2 days x $62.51/hr = $1,000, 2 
PSA Counselors x 4 hrs/day x 2 days x $63.40/hr = $1,015, 1 Principal x 4 hrs/day x 2 days x $70/hr = $560, 1 Asst Principal x 4 hrs/day x 2 days x $70/hr = $560.  TOTAL = $5,135
</t>
    </r>
    <r>
      <rPr>
        <b/>
        <sz val="11"/>
        <rFont val="Arial"/>
        <family val="2"/>
      </rPr>
      <t>July 2015:</t>
    </r>
    <r>
      <rPr>
        <sz val="11"/>
        <rFont val="Arial"/>
        <family val="2"/>
      </rPr>
      <t xml:space="preserve"> 4 counselors x 4 hrs/day x 7 days x $62.51/hr = $7,001
2 coordinators x 4 hrs/day x 7 days x $62.51/hr = $3,501
2 PSA counselors x 4 hrs/day x 3 days x $63.40/hr = $1,522
1 Principal x 5.5 hrs/day x 2 days x $70/hr = $770
1 Assistant Principal x 5.5 hrs/day x 7 days x $70/hr = $2,695
Year 3:  Intend to fund through SIG.</t>
    </r>
  </si>
  <si>
    <t>1100 1200 1300 1900</t>
  </si>
  <si>
    <r>
      <rPr>
        <b/>
        <u/>
        <sz val="11"/>
        <rFont val="Arial"/>
        <family val="2"/>
      </rPr>
      <t>Summer Bridge 2017 grades 6-12</t>
    </r>
    <r>
      <rPr>
        <sz val="11"/>
        <rFont val="Arial"/>
        <family val="2"/>
      </rPr>
      <t xml:space="preserve">
Planning: 4 teachers (gr 6) x 8 hrs x $65/hr = $2,080
                8 teachers (gr 7 &amp; 8) x 4 hrs x $65/hr = $2,080
                1 counselor x 8 hrs x $65/hr = $520
                1 admin x 16 hrs x $71/hr = $1,136
4 teachers (gr 6) x 20 hrs x $65/hr = $5,200
8 teachers (gr 7 &amp; 8) x 4 hrs x $65/hr = $2,080
1 counselor x 16 hrs x $65/hr = $1,040
1 admin x 28 hrs x $71/hr = $1,988</t>
    </r>
  </si>
  <si>
    <t>1100 1200 1300 1500 1900</t>
  </si>
  <si>
    <t>I-SIG 9</t>
  </si>
  <si>
    <t>1200 (1500)</t>
  </si>
  <si>
    <r>
      <rPr>
        <b/>
        <sz val="11"/>
        <rFont val="Arial"/>
        <family val="2"/>
      </rPr>
      <t>1 Pupil Services and Attendance Counselor</t>
    </r>
    <r>
      <rPr>
        <sz val="11"/>
        <rFont val="Arial"/>
        <family val="2"/>
      </rPr>
      <t xml:space="preserve"> will help decrease our truancy rate and improve student attendance.</t>
    </r>
  </si>
  <si>
    <r>
      <rPr>
        <b/>
        <sz val="11"/>
        <rFont val="Arial"/>
        <family val="2"/>
      </rPr>
      <t xml:space="preserve">1 </t>
    </r>
    <r>
      <rPr>
        <b/>
        <strike/>
        <sz val="11"/>
        <rFont val="Arial"/>
        <family val="2"/>
      </rPr>
      <t>Psychiatric Social Worker</t>
    </r>
    <r>
      <rPr>
        <strike/>
        <sz val="11"/>
        <rFont val="Arial"/>
        <family val="2"/>
      </rPr>
      <t xml:space="preserve"> </t>
    </r>
    <r>
      <rPr>
        <b/>
        <sz val="11"/>
        <rFont val="Arial"/>
        <family val="2"/>
      </rPr>
      <t>Pupil Services and Attendance Counselor</t>
    </r>
    <r>
      <rPr>
        <sz val="11"/>
        <rFont val="Arial"/>
        <family val="2"/>
      </rPr>
      <t xml:space="preserve"> will support our students with social emotional challenges and provide referrals to community resources</t>
    </r>
  </si>
  <si>
    <r>
      <rPr>
        <b/>
        <sz val="11"/>
        <rFont val="Arial"/>
        <family val="2"/>
      </rPr>
      <t>2 Intervention/ Enrichmen</t>
    </r>
    <r>
      <rPr>
        <sz val="11"/>
        <rFont val="Arial"/>
        <family val="2"/>
      </rPr>
      <t>t teachers (Math/ELA or World Language Elective ($197,908)
Year 1: was not able to hire a world language teacher
Year 2: hired a French teacher</t>
    </r>
  </si>
  <si>
    <r>
      <t xml:space="preserve">4 days of </t>
    </r>
    <r>
      <rPr>
        <b/>
        <sz val="11"/>
        <rFont val="Arial"/>
        <family val="2"/>
      </rPr>
      <t>nurse</t>
    </r>
    <r>
      <rPr>
        <sz val="11"/>
        <rFont val="Arial"/>
        <family val="2"/>
      </rPr>
      <t xml:space="preserve"> to provide additional medical advice to our middle and high schools - two days each ($79,161)</t>
    </r>
  </si>
  <si>
    <t>1200 (1600)</t>
  </si>
  <si>
    <t>II-SIG 17</t>
  </si>
  <si>
    <r>
      <rPr>
        <b/>
        <strike/>
        <sz val="11"/>
        <rFont val="Arial"/>
        <family val="2"/>
      </rPr>
      <t xml:space="preserve">Librarian Days </t>
    </r>
    <r>
      <rPr>
        <strike/>
        <sz val="11"/>
        <rFont val="Arial"/>
        <family val="2"/>
      </rPr>
      <t xml:space="preserve"> (2 days) to support our intervention programs such as Accelerated Reader ($39,737)
</t>
    </r>
    <r>
      <rPr>
        <sz val="11"/>
        <rFont val="Arial"/>
        <family val="2"/>
      </rPr>
      <t>Year 1: Position was paid from a different funding source.
Year 2 &amp; 3: Position will not be funded in SIG</t>
    </r>
  </si>
  <si>
    <t>1200 (1400)</t>
  </si>
  <si>
    <r>
      <rPr>
        <b/>
        <sz val="11"/>
        <rFont val="Arial"/>
        <family val="2"/>
      </rPr>
      <t>2</t>
    </r>
    <r>
      <rPr>
        <sz val="11"/>
        <rFont val="Arial"/>
        <family val="2"/>
      </rPr>
      <t xml:space="preserve"> </t>
    </r>
    <r>
      <rPr>
        <b/>
        <sz val="11"/>
        <rFont val="Arial"/>
        <family val="2"/>
      </rPr>
      <t>Teacher Assistants</t>
    </r>
    <r>
      <rPr>
        <sz val="11"/>
        <rFont val="Arial"/>
        <family val="2"/>
      </rPr>
      <t xml:space="preserve"> to assist with our intervention programs ($12,827x 2 = $25,654).  Yrs 2-3: $14,040 x 2 = $28,080</t>
    </r>
  </si>
  <si>
    <t>II-SIG 14</t>
    <phoneticPr fontId="13" type="noConversion"/>
  </si>
  <si>
    <r>
      <t xml:space="preserve">2 days staff Collaboration to provide time to discuss and agree on school wide academic expectations (e.g. writing across the curriculum), grade calibration, etc. 37 teachers, 3 counselors, 1 coordinator, 2 administrators). 41 staff + 2 adm.
41 staff x 6 hrs x 2 days x 62.51 =30,754                                                 2 administrators x 6hrs x 2days x 70.02 =$ 1,681
</t>
    </r>
    <r>
      <rPr>
        <strike/>
        <sz val="11"/>
        <rFont val="Arial"/>
        <family val="2"/>
      </rPr>
      <t>Yr 2: 45 46 staff x 6 hrs/day x 2 days x $65/hr = $35,100 $35,880
          2 admin x 6 hrs/day x 2 days x $72/hr = $1,728</t>
    </r>
    <r>
      <rPr>
        <sz val="11"/>
        <rFont val="Arial"/>
        <family val="2"/>
      </rPr>
      <t xml:space="preserve">
Yr 2:  Saturday ISSN Unit Planning
28 staff x 6 hrs/day x 3 days x $65/hr = $32,760
2 admin x 6 hrs/day x 3 days x $72/hr = $2,592
Total of $35,352
</t>
    </r>
    <r>
      <rPr>
        <sz val="11"/>
        <color rgb="FFFF0000"/>
        <rFont val="Arial"/>
        <family val="2"/>
      </rPr>
      <t>Yr 3: Saturday ISSN Unit Planning
28 staff x 6 hrs/day x 3 days x $65/hr = $32,760
2 admin x 6 hrs/day x 3 days x $71/hr = $2,556
Total of $35,316</t>
    </r>
  </si>
  <si>
    <t>1100 1200 1300 1400 1500 1600 1900</t>
  </si>
  <si>
    <t>II-SIG 9
II-SIG 14</t>
    <phoneticPr fontId="13" type="noConversion"/>
  </si>
  <si>
    <t>II-SIG 15</t>
  </si>
  <si>
    <r>
      <t xml:space="preserve">Establish a </t>
    </r>
    <r>
      <rPr>
        <b/>
        <sz val="11"/>
        <rFont val="Arial"/>
        <family val="2"/>
      </rPr>
      <t>data team</t>
    </r>
    <r>
      <rPr>
        <sz val="11"/>
        <rFont val="Arial"/>
        <family val="2"/>
      </rPr>
      <t xml:space="preserve"> to review data regularly and support our PD plan throughout the year. 4 staff members from the core content will collect, analyze and follow up with school, district, and school data, including classroom observations, teacher binders or eportfolios and report data to staff in order to improve instruction.  </t>
    </r>
    <r>
      <rPr>
        <strike/>
        <sz val="11"/>
        <rFont val="Arial"/>
        <family val="2"/>
      </rPr>
      <t>Stipend</t>
    </r>
    <r>
      <rPr>
        <sz val="11"/>
        <rFont val="Arial"/>
        <family val="2"/>
      </rPr>
      <t xml:space="preserve"> X-time-$1,437.75: 4 staff x 23 hrs x $62.51 = $5751.
Yrs 2-3: 5 staff x 20 hrs x $65/hr (paid at x-time rate) = $6,500</t>
    </r>
  </si>
  <si>
    <t>II-SIG 14</t>
  </si>
  <si>
    <r>
      <rPr>
        <b/>
        <sz val="11"/>
        <rFont val="Arial"/>
        <family val="2"/>
      </rPr>
      <t>Implement AVID</t>
    </r>
    <r>
      <rPr>
        <sz val="11"/>
        <rFont val="Arial"/>
        <family val="2"/>
      </rPr>
      <t xml:space="preserve">- one elective class grades 7, 9, 10 to grow in the following years. 
Y1: 3 AVID tutors / Ed Aide III 10 hrs/wk x 36 weeks $12.75/hr =($5486x3=$16,458).
Y2-3: 6 AVID tutors / Ed Aide III 10 hrs/wk x 36 weeks $12.75/hr =($5486x6=$32916)
Y1: In addition,  the summer AVID institute will be for 5 teachers, 2 admin., 2 counselors, 1 coordinator. 10 staff x registration fee $839 = $8390 + $172 x 2 hotel nights $344 x 10 staff = $3440 + per diem = $1530.  Total $13360.
</t>
    </r>
    <r>
      <rPr>
        <strike/>
        <sz val="11"/>
        <rFont val="Arial"/>
        <family val="2"/>
      </rPr>
      <t>Y2-3: 12 teachers, 2 admin., 2 counselors, 1 coordinator. 17 staff x registration fee $839 = $14263 + $172 x 2 hotel nights $344 x 17 staff = $5848 + perdiem = $2550.  Total $41314</t>
    </r>
    <r>
      <rPr>
        <sz val="11"/>
        <rFont val="Arial"/>
        <family val="2"/>
      </rPr>
      <t xml:space="preserve">
Year 2: 22 staff x registration fee $800 = $17,600 + 
$800 x 3 nights hotel x 16 people = $12,800 + 
22 staff x $150 per diem = $3,300 + 
16 cars x 300 miles RT x $0.56 per mile = $2,688 + 1 car x 900 miles RT x $0.56 = $504 + 3 cars x 48 miles RT x $0.56 = $80.64 = $3,273 in mileage
</t>
    </r>
    <r>
      <rPr>
        <b/>
        <sz val="11"/>
        <rFont val="Arial"/>
        <family val="2"/>
      </rPr>
      <t>X-Time: 20 staff x 3 days x 6 hrs/day x $65/hr = $23,400 (x-time happened in year 2, but not in years 1 or 3)</t>
    </r>
    <r>
      <rPr>
        <sz val="11"/>
        <rFont val="Arial"/>
        <family val="2"/>
      </rPr>
      <t xml:space="preserve">
TOTAL:  $60,372.64
</t>
    </r>
    <r>
      <rPr>
        <b/>
        <sz val="11"/>
        <rFont val="Arial"/>
        <family val="2"/>
      </rPr>
      <t xml:space="preserve">Our AVID lead will coordinate the program and maintain records and support AVID elective teachers.  The lead will be given a </t>
    </r>
    <r>
      <rPr>
        <b/>
        <strike/>
        <sz val="11"/>
        <rFont val="Arial"/>
        <family val="2"/>
      </rPr>
      <t>stipend</t>
    </r>
    <r>
      <rPr>
        <b/>
        <sz val="11"/>
        <rFont val="Arial"/>
        <family val="2"/>
      </rPr>
      <t xml:space="preserve"> X-time equaling  1 staff x 23 hrs x $62.51 = $1438.  Yrs 2-3: 2 staff x 23 hrs x $65/hr (paid at x-time rate) = $2,990</t>
    </r>
    <r>
      <rPr>
        <sz val="11"/>
        <rFont val="Arial"/>
        <family val="2"/>
      </rPr>
      <t xml:space="preserve">
</t>
    </r>
    <r>
      <rPr>
        <strike/>
        <sz val="11"/>
        <rFont val="Arial"/>
        <family val="2"/>
      </rPr>
      <t xml:space="preserve">AVID Membership $3485. </t>
    </r>
    <r>
      <rPr>
        <sz val="11"/>
        <rFont val="Arial"/>
        <family val="2"/>
      </rPr>
      <t xml:space="preserve">
</t>
    </r>
    <r>
      <rPr>
        <strike/>
        <sz val="11"/>
        <rFont val="Arial"/>
        <family val="2"/>
      </rPr>
      <t>AVID libraries MS ($4520) and HS ($5065) Materials for AVID elective class e.g. , calculators, math manipulatives and individual white boards for AVID tutors to use with students (Y1-2: $3016) (Y3: $8125)</t>
    </r>
  </si>
  <si>
    <r>
      <rPr>
        <b/>
        <sz val="11"/>
        <rFont val="Arial"/>
        <family val="2"/>
      </rPr>
      <t xml:space="preserve">Critical Friends </t>
    </r>
    <r>
      <rPr>
        <b/>
        <strike/>
        <sz val="11"/>
        <rFont val="Arial"/>
        <family val="2"/>
      </rPr>
      <t>stipends</t>
    </r>
    <r>
      <rPr>
        <b/>
        <sz val="11"/>
        <rFont val="Arial"/>
        <family val="2"/>
      </rPr>
      <t xml:space="preserve"> paid at x-time rate </t>
    </r>
    <r>
      <rPr>
        <sz val="11"/>
        <rFont val="Arial"/>
        <family val="2"/>
      </rPr>
      <t xml:space="preserve">will be given to academic leaders from each department and grade level lead at both sites, the middle and the high school.  These leaders will conduct the Sharing Best Practices during conference periods and at staff collaboration using the Critical Friends protocols. Critical Friends </t>
    </r>
    <r>
      <rPr>
        <strike/>
        <sz val="11"/>
        <rFont val="Arial"/>
        <family val="2"/>
      </rPr>
      <t>stipend</t>
    </r>
    <r>
      <rPr>
        <sz val="11"/>
        <rFont val="Arial"/>
        <family val="2"/>
      </rPr>
      <t xml:space="preserve"> X-time for our academic leaders 12 x (paid about 23 hrs/person)</t>
    </r>
  </si>
  <si>
    <t>II-SIG 14 
II-SIG 18</t>
  </si>
  <si>
    <r>
      <t>Provide</t>
    </r>
    <r>
      <rPr>
        <b/>
        <sz val="11"/>
        <rFont val="Arial"/>
        <family val="2"/>
      </rPr>
      <t xml:space="preserve"> Council training</t>
    </r>
    <r>
      <rPr>
        <sz val="11"/>
        <rFont val="Arial"/>
        <family val="2"/>
      </rPr>
      <t xml:space="preserve"> for all staff members to ensure they implement Council in advisory on a weekly basis. 2 council trainers x $3000/day = $6,000.  This process supports our students' social emotional and academic behaviors. Two student leaders will be selected by advisory to co-lead Council with teachers. Students will also participate in Council training/retreat. 32 advisories x 2 leads=64 x $500 =$32,000. 
</t>
    </r>
    <r>
      <rPr>
        <b/>
        <sz val="11"/>
        <rFont val="Arial"/>
        <family val="2"/>
      </rPr>
      <t xml:space="preserve">We will have 2 Council teacher leads (1 middle school and 1 high school) who will receive a </t>
    </r>
    <r>
      <rPr>
        <b/>
        <strike/>
        <sz val="11"/>
        <rFont val="Arial"/>
        <family val="2"/>
      </rPr>
      <t>stipend</t>
    </r>
    <r>
      <rPr>
        <b/>
        <sz val="11"/>
        <rFont val="Arial"/>
        <family val="2"/>
      </rPr>
      <t xml:space="preserve"> paid at x-time rate at about 23 hrs per person. 2 Council  Teachers leads will conduct councils with student leads to provide Council prompts and monitor weekly Councils.  Leads will coordinate with teachers and provide them prompts and suggestions for successful councils.</t>
    </r>
  </si>
  <si>
    <r>
      <rPr>
        <b/>
        <strike/>
        <sz val="11"/>
        <rFont val="Arial"/>
        <family val="2"/>
      </rPr>
      <t>Saturday Tutoring Program</t>
    </r>
    <r>
      <rPr>
        <strike/>
        <sz val="11"/>
        <rFont val="Arial"/>
        <family val="2"/>
      </rPr>
      <t xml:space="preserve">
International Studies will partner with </t>
    </r>
    <r>
      <rPr>
        <b/>
        <strike/>
        <sz val="11"/>
        <rFont val="Arial"/>
        <family val="2"/>
      </rPr>
      <t>Zeta Rho mentoring and tutoring program</t>
    </r>
    <r>
      <rPr>
        <strike/>
        <sz val="11"/>
        <rFont val="Arial"/>
        <family val="2"/>
      </rPr>
      <t xml:space="preserve"> to provide high school students an opportunity to be mentored by business professionals and receive internship hours. Also, high school students will provide tutoring for our feeder elementary and ISLC middle school students and receive community service hours.  Teachers will collaborate with Zeta Rho staff and provide students lessons and tutoring techniques as well as supervise the Saturday program.
2 teachers x 3 days/month x 9months x $62.51 = $13,502
1 admin x 3 days/month x 9 months x $70.02 = $9,378
 1 SAA x 3 days/month x 9 months x $35.80 = $5,529.  We will purchase composition books,  markers, manipulatives, and simple calculators for high school students to tutor elementary and middle school students.
</t>
    </r>
    <r>
      <rPr>
        <b/>
        <sz val="11"/>
        <rFont val="Arial"/>
        <family val="2"/>
      </rPr>
      <t xml:space="preserve">Saturday Tutoring and After School Tutoring Program: </t>
    </r>
    <r>
      <rPr>
        <sz val="11"/>
        <rFont val="Arial"/>
        <family val="2"/>
      </rPr>
      <t xml:space="preserve">ISLC did not partner with the Zeta Rho program. Therefore, we decided to implement an after school and Saturday tutoring program as well as a Saturday CAHSEE and AP Boot Camp to support our students who needed extra support to pass their regular classes, the CAHSEE or the AP exams.
Year 1 (Spring Semester only):
After School Tutoring: 3 staff x 1 hr/day x 4 days x 21 weeks x $62.51/hr = $15,753
Saturday Bootcamp (CAHSEE, AP, Final exams): 2 teachers x 4 hrs/day x 11 days x $62.51/hr = $5,501, 1 admin x 5 hrs/day x 11 days x $70.02/hr = $3,851
</t>
    </r>
    <r>
      <rPr>
        <u/>
        <sz val="11"/>
        <rFont val="Arial"/>
        <family val="2"/>
      </rPr>
      <t xml:space="preserve">Year 2 (Fall and Spring Semesters):
</t>
    </r>
    <r>
      <rPr>
        <b/>
        <sz val="11"/>
        <rFont val="Arial"/>
        <family val="2"/>
      </rPr>
      <t>After School Tutoring Program:</t>
    </r>
    <r>
      <rPr>
        <sz val="11"/>
        <rFont val="Arial"/>
        <family val="2"/>
      </rPr>
      <t xml:space="preserve">
4 teachers (2 MS and 2 HS) x 1 hr/day x 4 days/wk x 36 wks x $65/hr = $37,440
2 coordinators x 80 hrs x $65/hr = $10,400
TOTAL = $47,840
</t>
    </r>
    <r>
      <rPr>
        <b/>
        <sz val="11"/>
        <rFont val="Arial"/>
        <family val="2"/>
      </rPr>
      <t>Saturday School Program:</t>
    </r>
    <r>
      <rPr>
        <sz val="11"/>
        <rFont val="Arial"/>
        <family val="2"/>
      </rPr>
      <t xml:space="preserve">
2 teachers x 4 hrs/day x 13 days x $65/hr = $6,760
1 admin x 5 hrs/day x 13 days x $72/hr = $4,680
TOTAL = $11,440
No CAHSEE in Year 2</t>
    </r>
  </si>
  <si>
    <t>24a</t>
    <phoneticPr fontId="13" type="noConversion"/>
  </si>
  <si>
    <t>II-SIG 19</t>
    <phoneticPr fontId="13" type="noConversion"/>
  </si>
  <si>
    <t>1000 Series Totals</t>
  </si>
  <si>
    <r>
      <rPr>
        <b/>
        <sz val="11"/>
        <rFont val="Arial"/>
        <family val="2"/>
      </rPr>
      <t>Summer School/Bridge/College Summit:</t>
    </r>
    <r>
      <rPr>
        <sz val="11"/>
        <rFont val="Arial"/>
        <family val="2"/>
      </rPr>
      <t xml:space="preserve"> 
1 SAA X 25 hrs x 3 wks x $25/hr= $1,875 
1 campus aide X 25 hrs x 3 wks x $15.01/hr = $1,125.75
2 educational aides X 20 hrs x 3 wks x $13.49 = $1,618.80
Y1: Summer school program was paid from a different funding source.
</t>
    </r>
    <r>
      <rPr>
        <b/>
        <u/>
        <sz val="11"/>
        <rFont val="Arial"/>
        <family val="2"/>
      </rPr>
      <t>Year 2:</t>
    </r>
    <r>
      <rPr>
        <sz val="11"/>
        <rFont val="Arial"/>
        <family val="2"/>
      </rPr>
      <t xml:space="preserve">  Intend to fund through SIG.
</t>
    </r>
    <r>
      <rPr>
        <b/>
        <i/>
        <u/>
        <sz val="11"/>
        <rFont val="Arial"/>
        <family val="2"/>
      </rPr>
      <t>Summer School Intervention:</t>
    </r>
    <r>
      <rPr>
        <sz val="11"/>
        <rFont val="Arial"/>
        <family val="2"/>
      </rPr>
      <t xml:space="preserve">
</t>
    </r>
    <r>
      <rPr>
        <b/>
        <u/>
        <sz val="11"/>
        <rFont val="Arial"/>
        <family val="2"/>
      </rPr>
      <t>June 2015</t>
    </r>
    <r>
      <rPr>
        <b/>
        <sz val="11"/>
        <rFont val="Arial"/>
        <family val="2"/>
      </rPr>
      <t>:</t>
    </r>
    <r>
      <rPr>
        <sz val="11"/>
        <rFont val="Arial"/>
        <family val="2"/>
      </rPr>
      <t xml:space="preserve"> 1 SAA x 6 hrs/day x 6 days x $25/hr = $900
                   1 Ed Aide x 3 hrs/day x 10 days x $15.31/hr = $460
              1 Campus Aide (HS) x 3 hrs/day x 10 days x $15.31/hr = $460
   1 School Supv Aide (HS) x 3.75 hrs/day x 10 days x $11.14/hr = $418
1 Microcomputer Supp Asst x 6 hrs/day x 10 days x $24.35/hr = $1,461
          2 Teacher Assistants x 5 hrs/day x 10 days x $11.51/hr = $1,151
</t>
    </r>
    <r>
      <rPr>
        <b/>
        <u/>
        <sz val="11"/>
        <rFont val="Arial"/>
        <family val="2"/>
      </rPr>
      <t>July 2015:</t>
    </r>
    <r>
      <rPr>
        <sz val="11"/>
        <rFont val="Arial"/>
        <family val="2"/>
      </rPr>
      <t xml:space="preserve"> 1 SAA x 6 hrs/day x 12 days x $25/hr = $1,800
                   1 Ed Aide x 3 hrs/day x 14 days x $15.31/hr = $643
              1 Campus Aide (HS) x 3 hrs/day x 14 days x $15.31/hr = $643
   1 School Supv Aide (HS) x 3.75 hrs/day x 14 days x $11.14/hr = $585
1 Microcomputer Supp Asst x 6 hrs/day x 14 days x $24.35/hr = $2,046
          2 Teacher Assistants x 5 hrs/day x 14 days x $11.51/hr = $1,612
</t>
    </r>
    <r>
      <rPr>
        <b/>
        <i/>
        <u/>
        <sz val="11"/>
        <rFont val="Arial"/>
        <family val="2"/>
      </rPr>
      <t>Summer Bridge:</t>
    </r>
    <r>
      <rPr>
        <b/>
        <u/>
        <sz val="11"/>
        <rFont val="Arial"/>
        <family val="2"/>
      </rPr>
      <t xml:space="preserve">
July 2015</t>
    </r>
    <r>
      <rPr>
        <b/>
        <sz val="11"/>
        <rFont val="Arial"/>
        <family val="2"/>
      </rPr>
      <t>:</t>
    </r>
    <r>
      <rPr>
        <sz val="11"/>
        <rFont val="Arial"/>
        <family val="2"/>
      </rPr>
      <t xml:space="preserve"> 1 Ed Aide x 3 hrs/day x 7 days x $15.31/hr = $322
                 1 School Supv Aide x 3 hrs/day x 5 days x $11.14/hr = $168
                 1 Campus Aide (HS) x 3 hrs/day x 5 days x $15.31/hr = $230
             1 Campus Aide (MS) x 5.5 hrs/day x 7 days x $15.31/hr = $590
             2 Office Technicians x 5.5 hrs/day x 2 days x $17.52/hr = $386
Year 3:  Intend to fund through SIG.
</t>
    </r>
  </si>
  <si>
    <t>2100 2400 2900</t>
  </si>
  <si>
    <r>
      <rPr>
        <b/>
        <sz val="11"/>
        <rFont val="Arial"/>
        <family val="2"/>
      </rPr>
      <t xml:space="preserve">Summer School/Bridge/College Summit 2017:
</t>
    </r>
    <r>
      <rPr>
        <sz val="11"/>
        <rFont val="Arial"/>
        <family val="2"/>
      </rPr>
      <t>1 SAA x 6 hrs/day x 24 days x $27/hr = $3,888
1 Ed Aide x 3 hrs/day x 24 days x $15/hr = $1,080
1 Campus Aide x 3.5 hrs/day x 24 days x $16/hr = $1,344
1 School Supv Aide x 4 hrs/day x 24 days x $15/hr = $1,440
1 Microcomputer Support Asst x 8 hrs x $26/hr = $208</t>
    </r>
  </si>
  <si>
    <t>II-SIG 19</t>
  </si>
  <si>
    <r>
      <rPr>
        <b/>
        <strike/>
        <sz val="11"/>
        <rFont val="Arial"/>
        <family val="2"/>
      </rPr>
      <t>1 Parent Resource Liaison</t>
    </r>
    <r>
      <rPr>
        <strike/>
        <sz val="11"/>
        <rFont val="Arial"/>
        <family val="2"/>
      </rPr>
      <t xml:space="preserve"> ($56,942) to increase parent involvement and coordinate parent workshop in support of new school, district, and state initiatives. </t>
    </r>
    <r>
      <rPr>
        <sz val="11"/>
        <rFont val="Arial"/>
        <family val="2"/>
      </rPr>
      <t xml:space="preserve"> Two Spanish Speaking Community Representatives will be hired, one for the Middle School, one for the High School.
2 Community Representative ( 4 hrs. per day @ $17.28/hr (incl benefits).  (720 x 17.28/hr x 2=$24,883) to increase parent involvement and coordiante parent workshops in support of new school, district and state initiatives.  One Community Representative will be housed in the Middle School and one in the High School. Must be Spanish speaker to better serve our 99% Latino student population and their families.</t>
    </r>
  </si>
  <si>
    <t>II-SIG 15</t>
    <phoneticPr fontId="13" type="noConversion"/>
  </si>
  <si>
    <r>
      <rPr>
        <b/>
        <sz val="11"/>
        <rFont val="Arial"/>
        <family val="2"/>
      </rPr>
      <t>School Administrative Assistant</t>
    </r>
    <r>
      <rPr>
        <sz val="11"/>
        <rFont val="Arial"/>
        <family val="2"/>
      </rPr>
      <t xml:space="preserve"> 30 minutes a day to support the implementation of the academic program, including SIG payroll related activities.
30 min. x 180 days x $40</t>
    </r>
    <r>
      <rPr>
        <strike/>
        <sz val="11"/>
        <rFont val="Arial"/>
        <family val="2"/>
      </rPr>
      <t>.84 (incl benefits)=$3,676</t>
    </r>
    <r>
      <rPr>
        <sz val="11"/>
        <rFont val="Arial"/>
        <family val="2"/>
      </rPr>
      <t xml:space="preserve">  $3,600</t>
    </r>
  </si>
  <si>
    <t>II-SIG 17</t>
    <phoneticPr fontId="13" type="noConversion"/>
  </si>
  <si>
    <r>
      <rPr>
        <b/>
        <sz val="11"/>
        <rFont val="Arial"/>
        <family val="2"/>
      </rPr>
      <t>Library Aide</t>
    </r>
    <r>
      <rPr>
        <sz val="11"/>
        <rFont val="Arial"/>
        <family val="2"/>
      </rPr>
      <t xml:space="preserve"> (6 hours/day) to support our intervention programs and tutoring.</t>
    </r>
  </si>
  <si>
    <r>
      <rPr>
        <b/>
        <sz val="11"/>
        <rFont val="Arial"/>
        <family val="2"/>
      </rPr>
      <t>2 Microcomputer Support Assistants (IT)</t>
    </r>
    <r>
      <rPr>
        <sz val="11"/>
        <rFont val="Arial"/>
        <family val="2"/>
      </rPr>
      <t xml:space="preserve"> to provide technical support for our intervention programs at both sides  ($65,123)</t>
    </r>
  </si>
  <si>
    <t>II-SIG 9</t>
  </si>
  <si>
    <r>
      <rPr>
        <b/>
        <sz val="11"/>
        <rFont val="Arial"/>
        <family val="2"/>
      </rPr>
      <t>1 Campus aide</t>
    </r>
    <r>
      <rPr>
        <sz val="11"/>
        <rFont val="Arial"/>
        <family val="2"/>
      </rPr>
      <t xml:space="preserve"> 8 hours to provide additional support for a safe school climate ($47,316)</t>
    </r>
  </si>
  <si>
    <r>
      <rPr>
        <b/>
        <sz val="11"/>
        <rFont val="Arial"/>
        <family val="2"/>
      </rPr>
      <t>Implement AVID</t>
    </r>
    <r>
      <rPr>
        <sz val="11"/>
        <rFont val="Arial"/>
        <family val="2"/>
      </rPr>
      <t xml:space="preserve">- one elective class grades 7, 9, 10 to grow in the following years. 
</t>
    </r>
    <r>
      <rPr>
        <b/>
        <sz val="11"/>
        <rFont val="Arial"/>
        <family val="2"/>
      </rPr>
      <t xml:space="preserve">Y1: </t>
    </r>
    <r>
      <rPr>
        <b/>
        <strike/>
        <sz val="11"/>
        <rFont val="Arial"/>
        <family val="2"/>
      </rPr>
      <t>3</t>
    </r>
    <r>
      <rPr>
        <b/>
        <sz val="11"/>
        <rFont val="Arial"/>
        <family val="2"/>
      </rPr>
      <t xml:space="preserve"> 5 AVID tutors / Ed Aide III 10 hrs/wk x 36 weeks $12.75/hr =($5486x3=$16,458) to ensure AVID student academic success.
</t>
    </r>
    <r>
      <rPr>
        <sz val="11"/>
        <rFont val="Arial"/>
        <family val="2"/>
      </rPr>
      <t xml:space="preserve">
</t>
    </r>
    <r>
      <rPr>
        <b/>
        <sz val="11"/>
        <rFont val="Arial"/>
        <family val="2"/>
      </rPr>
      <t xml:space="preserve">Y2-3: 6 AVID tutors / Ed Aide III </t>
    </r>
    <r>
      <rPr>
        <b/>
        <strike/>
        <sz val="11"/>
        <rFont val="Arial"/>
        <family val="2"/>
      </rPr>
      <t>10</t>
    </r>
    <r>
      <rPr>
        <b/>
        <sz val="11"/>
        <rFont val="Arial"/>
        <family val="2"/>
      </rPr>
      <t xml:space="preserve"> 15 hrs/wk x 36 weeks $12.75/hr =($5486x6=$32916).  Yrs 2-3: $13/hr</t>
    </r>
    <r>
      <rPr>
        <sz val="11"/>
        <rFont val="Arial"/>
        <family val="2"/>
      </rPr>
      <t xml:space="preserve">
Y1: In addition,  the summer AVID institute will be for 5 teachers, 2 admin., 2 counselors, 1 coordinator. 10 staff x registration fee $839 = $8390 + $172 x 2 hotel nights $344 x 10 staff = $3440 + per diem = $1530.  Total $13360.
Y2-3: 12 teachers, 2 admin., 2 counselors, 1 coordinator. 17 staff x registration fee $839 = $14263 + $172 x 2 hotel nights $344 x 17 staff = $5848 + perdiem = $2550.  Total $41314
Our AVID lead will coordinate the program and maintain records and support AVID elective teachers.  The lead will be given a stipend equaling  1 staff x 23 hrs x $62.51 = $1438
AVID Membership $3485. 
AVID libraries MS ($4520) and HS ($5065) Materials for AVID elective class e.g. , calculators, math manipulatives and individual white boards for AVID tutors to use with students (Y1-2: $3016) (Y3: $8125)</t>
    </r>
  </si>
  <si>
    <t>I-SIG 18</t>
  </si>
  <si>
    <r>
      <rPr>
        <b/>
        <sz val="11"/>
        <rFont val="Arial"/>
        <family val="2"/>
      </rPr>
      <t>Saturday Tutoring Program</t>
    </r>
    <r>
      <rPr>
        <sz val="11"/>
        <rFont val="Arial"/>
        <family val="2"/>
      </rPr>
      <t xml:space="preserve">
</t>
    </r>
    <r>
      <rPr>
        <strike/>
        <sz val="11"/>
        <rFont val="Arial"/>
        <family val="2"/>
      </rPr>
      <t xml:space="preserve">International Studies will partner with </t>
    </r>
    <r>
      <rPr>
        <b/>
        <strike/>
        <sz val="11"/>
        <rFont val="Arial"/>
        <family val="2"/>
      </rPr>
      <t>Zeta Rho mentoring and tutoring program</t>
    </r>
    <r>
      <rPr>
        <strike/>
        <sz val="11"/>
        <rFont val="Arial"/>
        <family val="2"/>
      </rPr>
      <t xml:space="preserve"> to provide high school students an opportunity to be mentored by business professionals and receive internship hours. Also, high school students will provide tutoring for our feeder elementary and ISLC middle school students and receive community service hours.  Teachers will collaborate with Zeta Rho staff and provide students lessons and tutoring techniques as well as supervise the Saturday program.
</t>
    </r>
    <r>
      <rPr>
        <b/>
        <sz val="11"/>
        <rFont val="Arial"/>
        <family val="2"/>
      </rPr>
      <t xml:space="preserve">Saturday Tutoring </t>
    </r>
    <r>
      <rPr>
        <b/>
        <strike/>
        <sz val="11"/>
        <rFont val="Arial"/>
        <family val="2"/>
      </rPr>
      <t>and After School Tutoring</t>
    </r>
    <r>
      <rPr>
        <b/>
        <sz val="11"/>
        <rFont val="Arial"/>
        <family val="2"/>
      </rPr>
      <t xml:space="preserve"> Program</t>
    </r>
    <r>
      <rPr>
        <sz val="11"/>
        <rFont val="Arial"/>
        <family val="2"/>
      </rPr>
      <t>: ISLC did not partner with the Zeta Rho program. Therefore, we decided to implement an after school and Saturday tutoring program as well as a Saturday CAHSEE and AP Boot Camp to support our students who needed extra support to pass their regular classes, the CAHSEE or the AP exams.
1 SAA x 3 days/month x 9 months x $35.80 = $5,529.
Yrs 2-3: Clerical: 5 hrs x 13 Saturdays x $40/hr (overtime) = $2,600</t>
    </r>
  </si>
  <si>
    <t>2000 Series Totals</t>
  </si>
  <si>
    <t>For implementation SIG leaders will work on the calendar/time and budgeting to align our PD to our comprehensive school plan.  Staff will collaborate together to create specific criteria, schedules, and PD plan.</t>
  </si>
  <si>
    <t>3101 3201 3301 3401 3501 3601</t>
  </si>
  <si>
    <t>34a</t>
    <phoneticPr fontId="13" type="noConversion"/>
  </si>
  <si>
    <t>Day to day Substitute teachers will be needed to cover classes when teachers attend conferences (CMS-S) and whenever teachers attend district SIG meetings.</t>
  </si>
  <si>
    <t>34b</t>
    <phoneticPr fontId="13" type="noConversion"/>
  </si>
  <si>
    <t>Teacher replacement/substitute time</t>
  </si>
  <si>
    <t>Staff collaboration in order to plan for Summer School, Bridge Programs, and College Summit.</t>
  </si>
  <si>
    <t>Increase counselors, administrator and SAA time in order to evaluate data</t>
  </si>
  <si>
    <t>3101 3102 3201 3202 3301 3302 3401 3402 3501 3502 3601 3602</t>
  </si>
  <si>
    <t>Summer School Intervention - certificated</t>
  </si>
  <si>
    <t>Summer School 2017 grades 6-12</t>
  </si>
  <si>
    <t>6th/7th/8th/9th/10th/11th/12th Bridge - 11th/12th College Summit - certificated</t>
  </si>
  <si>
    <t>Summer Bridge 2017 grades 6-12</t>
  </si>
  <si>
    <t>Summer School/Bridge/College Summit - classified</t>
  </si>
  <si>
    <t>3102 3202 3302 3402 3502 3602</t>
  </si>
  <si>
    <t>Extend the day by 30 minutes a day - certificated</t>
  </si>
  <si>
    <t>Teacher collaboration</t>
  </si>
  <si>
    <t>1 College Counselor</t>
  </si>
  <si>
    <t>1 Pupil Services and Attendance Counselor</t>
  </si>
  <si>
    <r>
      <t xml:space="preserve">1 </t>
    </r>
    <r>
      <rPr>
        <strike/>
        <sz val="11"/>
        <rFont val="Arial"/>
        <family val="2"/>
      </rPr>
      <t>Psychiatric Social Worker</t>
    </r>
    <r>
      <rPr>
        <sz val="11"/>
        <rFont val="Arial"/>
        <family val="2"/>
      </rPr>
      <t xml:space="preserve"> Pupil Services and Attendance Counselor</t>
    </r>
  </si>
  <si>
    <t>2 Intervention/ Enrichment</t>
  </si>
  <si>
    <r>
      <rPr>
        <strike/>
        <sz val="11"/>
        <rFont val="Arial"/>
        <family val="2"/>
      </rPr>
      <t>1 Parent Resource Liaiso</t>
    </r>
    <r>
      <rPr>
        <sz val="11"/>
        <rFont val="Arial"/>
        <family val="2"/>
      </rPr>
      <t>n
Community Representatives</t>
    </r>
  </si>
  <si>
    <t xml:space="preserve">2 Microcomputer Support Assistants (IT) </t>
  </si>
  <si>
    <t xml:space="preserve">4 days of Nurse </t>
  </si>
  <si>
    <t>Librarian Days  (2 days)</t>
  </si>
  <si>
    <t>1 Campus aide</t>
  </si>
  <si>
    <t>2 Teacher Assistants</t>
  </si>
  <si>
    <t>Staff Collaboration (2 days).  Yr 2: Saturday ISSN Unit Planning Time</t>
  </si>
  <si>
    <t>Staff Professional Development (2 days) for Council Training</t>
  </si>
  <si>
    <t>School Administrative Assistant Overtime</t>
  </si>
  <si>
    <t>Library Aide</t>
  </si>
  <si>
    <t>One week Summer collaboration</t>
  </si>
  <si>
    <t>Establish a data team to review data regularly and support our PD plan throughout the year.</t>
  </si>
  <si>
    <t>Implement AVID (x time: teachers, admin, counselors, coord, and 6 AVID tutors)</t>
  </si>
  <si>
    <t>Critical Friends stipends</t>
  </si>
  <si>
    <t>Provide Council training</t>
  </si>
  <si>
    <t>Saturday and After School Tutoring Program</t>
  </si>
  <si>
    <t>61a</t>
    <phoneticPr fontId="13" type="noConversion"/>
  </si>
  <si>
    <t>Student-Led Conferences</t>
  </si>
  <si>
    <t>3000 Series Totals</t>
  </si>
  <si>
    <r>
      <t xml:space="preserve">Provide </t>
    </r>
    <r>
      <rPr>
        <b/>
        <sz val="11"/>
        <rFont val="Arial"/>
        <family val="2"/>
      </rPr>
      <t xml:space="preserve">parent orientations and trainings </t>
    </r>
    <r>
      <rPr>
        <sz val="11"/>
        <rFont val="Arial"/>
        <family val="2"/>
      </rPr>
      <t>about our plan.  Outreach in different ways and provide refreshments at events to increase parent involvement. $3,000 such as Parent workshops on CCSS, college applications &amp; requirements etc.</t>
    </r>
  </si>
  <si>
    <r>
      <t xml:space="preserve">Purchase Student Weekly Planners/Agendas.  </t>
    </r>
    <r>
      <rPr>
        <sz val="11"/>
        <rFont val="Arial"/>
        <family val="2"/>
      </rPr>
      <t>Planners will be used to help students with organizational skills and include school wide AVID strategies. ($8 x 900 planners =$7,200).  Yr2: $4 x 1,010 planners = $4,040, Yr3: $4 x 1,010 planners = $4,040</t>
    </r>
  </si>
  <si>
    <t>II-SIG 14
II-SIG 17</t>
  </si>
  <si>
    <r>
      <rPr>
        <b/>
        <sz val="11"/>
        <rFont val="Arial"/>
        <family val="2"/>
      </rPr>
      <t>Purchase</t>
    </r>
    <r>
      <rPr>
        <sz val="11"/>
        <rFont val="Arial"/>
        <family val="2"/>
      </rPr>
      <t xml:space="preserve"> </t>
    </r>
    <r>
      <rPr>
        <b/>
        <sz val="11"/>
        <rFont val="Arial"/>
        <family val="2"/>
      </rPr>
      <t>research-based professional development books</t>
    </r>
    <r>
      <rPr>
        <sz val="11"/>
        <rFont val="Arial"/>
        <family val="2"/>
      </rPr>
      <t xml:space="preserve"> for staff.  Researched-based professional development books for staff will include: Critical Friends, Facilitating Change and Well Being in School Communities ($29.86 x 43=1,283.98). The Global Achievement Gap by Tony Wagner ($27.99 x 43= 1,203.57), By Marzano, Classroom Instruction that Works, ($27.40 x 43=1,178.20), The Arts and Science of Teaching ($26. 95 x 43=1,158.85) and What Works in Schools ($25.95 x 43=1,115.85)=$13,139. Other Professional development books will be recommended by the ISSN, our EMO.
Y2 = $25,628, Y3 = $0</t>
    </r>
  </si>
  <si>
    <t>General supplies will be purchased for SIG enrichment or intervention added 7th period courses (e.g. Model United Nations, electives class, Foods, Travel, Math tutoring, Reading Intervention class, Middle School introduction to world languages, drums, etc.  Supplies that will be purchased are maps, white boards for checking for understanding, brushes for calligraphy, etc.</t>
  </si>
  <si>
    <r>
      <rPr>
        <b/>
        <sz val="11"/>
        <rFont val="Arial"/>
        <family val="2"/>
      </rPr>
      <t>Summer School/Bridge/</t>
    </r>
    <r>
      <rPr>
        <b/>
        <strike/>
        <sz val="11"/>
        <rFont val="Arial"/>
        <family val="2"/>
      </rPr>
      <t>College Summit</t>
    </r>
    <r>
      <rPr>
        <b/>
        <sz val="11"/>
        <rFont val="Arial"/>
        <family val="2"/>
      </rPr>
      <t>: IMA</t>
    </r>
    <r>
      <rPr>
        <sz val="11"/>
        <rFont val="Arial"/>
        <family val="2"/>
      </rPr>
      <t xml:space="preserve">: Supplemental books will be purchased e.g. </t>
    </r>
    <r>
      <rPr>
        <i/>
        <sz val="11"/>
        <rFont val="Arial"/>
        <family val="2"/>
      </rPr>
      <t>7 Habits of High Effective Teens (paid from another funding source)</t>
    </r>
    <r>
      <rPr>
        <sz val="11"/>
        <rFont val="Arial"/>
        <family val="2"/>
      </rPr>
      <t xml:space="preserve">, calculators and other classroom manipulatives.
Y1: $33.75 x 240 students = $8102
</t>
    </r>
    <r>
      <rPr>
        <strike/>
        <sz val="11"/>
        <rFont val="Arial"/>
        <family val="2"/>
      </rPr>
      <t>Y2-3: $42.26 x 400 students ($16904).</t>
    </r>
    <r>
      <rPr>
        <sz val="11"/>
        <rFont val="Arial"/>
        <family val="2"/>
      </rPr>
      <t xml:space="preserve"> Y2 = $19,145, Y3 = $5,000</t>
    </r>
  </si>
  <si>
    <t>Materials for Intervention courses purchases Individual student white boards, markers, and erasers to check for understanding, and Apple TVs to support instruction.
Y1: $33.75 x 240 students = $8,102
Y2-3: $42.26 x 400 students = $16,904
Y2: Apple TV: 20 x $100  = $2,000 For the purpose of supporting intervention and enrichment and improving instruction by enhancing student engagement.</t>
  </si>
  <si>
    <t>Purchase intervention and enrichment materials for classroom libraries and elective courses e.g. International theme novels Burro Genious, Gia, A Long Way Home, Additional Accelerated Reader books, graphic calculators and copy paper.</t>
  </si>
  <si>
    <r>
      <rPr>
        <b/>
        <sz val="11"/>
        <rFont val="Arial"/>
        <family val="2"/>
      </rPr>
      <t>Implement AVID</t>
    </r>
    <r>
      <rPr>
        <sz val="11"/>
        <rFont val="Arial"/>
        <family val="2"/>
      </rPr>
      <t xml:space="preserve">- one elective class grades 7, 9, 10 to grow in the following years. 
Y1: 3 AVID tutors / Ed Aide III 10 hrs/wk x 36 weeks $12.75/hr =($5486x3=$16,458).
Y2-3: 6 AVID tutors / Ed Aide III 10 hrs/wk x 36 weeks $12.75/hr =($5486x6=$32916)
Y1: In addition,  the summer AVID institute will be for 5 teachers, 2 admin., 2 counselors, 1 coordinator. 10 staff x registration fee $839 = $8390 + $172 x 2 hotel nights $344 x 10 staff = $3440 + per diem = $1530.  Total $13360.
Y2-3: 12 teachers, 2 admin., 2 counselors, 1 coordinator. 17 staff x registration fee $839 = $14263 + $172 x 2 hotel nights $344 x 17 staff = $5848 + perdiem = $2550.  Total $41314
Our AVID lead will coordinate the program and maintain records and support AVID elective teachers.  The lead will be given a stipend equaling  1 staff x 23 hrs x $62.51 = $1438
</t>
    </r>
    <r>
      <rPr>
        <strike/>
        <sz val="11"/>
        <rFont val="Arial"/>
        <family val="2"/>
      </rPr>
      <t xml:space="preserve">AVID Membership $3485. 
</t>
    </r>
    <r>
      <rPr>
        <b/>
        <strike/>
        <sz val="11"/>
        <rFont val="Arial"/>
        <family val="2"/>
      </rPr>
      <t>AVID libraries MS ($4520) and HS ($5065) Materials for AVID elective class e.g. , calculators, math manipulatives and individual white boards for AVID tutors to use with students (Y1-2: $3016) (Y3: $8125)</t>
    </r>
  </si>
  <si>
    <r>
      <rPr>
        <b/>
        <sz val="11"/>
        <rFont val="Arial"/>
        <family val="2"/>
      </rPr>
      <t>Revolution Prep</t>
    </r>
    <r>
      <rPr>
        <sz val="11"/>
        <rFont val="Arial"/>
        <family val="2"/>
      </rPr>
      <t xml:space="preserve"> (year 1 for high school only) for Math and ELA intervention, including CAHSEE prep. 100 licenses x $39.99=$3,999.  Professional Development by Rev. Prep staff will be provided for select staff (half day) $1,900= total $5,899. Year 1: Study Island for MS $5,174
Year 2: ALEKS (for high school) and Study Island (for middle school) for AP and final exam prep
ALEKS:  89 licenses (K12 for 40 weeks) x $35/license = $3,115 + 
Study Island:  $804 for 126-200 licenses for 6th, 7th, and 8th Grades (for ELA and Math for each grade level) = $4,824 + $350 for Educator Advantage Virtual Session up to 3 hours = $5,174   
</t>
    </r>
    <r>
      <rPr>
        <u/>
        <sz val="11"/>
        <rFont val="Arial"/>
        <family val="2"/>
      </rPr>
      <t xml:space="preserve">TOTAL = $8,289 
</t>
    </r>
    <r>
      <rPr>
        <sz val="11"/>
        <rFont val="Arial"/>
        <family val="2"/>
      </rPr>
      <t>Year 3: moved to 5000 object code series for license renewal</t>
    </r>
  </si>
  <si>
    <r>
      <rPr>
        <b/>
        <sz val="11"/>
        <rFont val="Arial"/>
        <family val="2"/>
      </rPr>
      <t>20 computers</t>
    </r>
    <r>
      <rPr>
        <sz val="11"/>
        <rFont val="Arial"/>
        <family val="2"/>
      </rPr>
      <t xml:space="preserve"> for teachers to implement the new Accelerated Reader and Revolution Prep intervention program.  Also, they will create E-portfolios to store on line ISSN project based units and students work for data analysis and evaluation purposes. 
20 laptops x $1259 = $25,180
</t>
    </r>
    <r>
      <rPr>
        <i/>
        <sz val="11"/>
        <rFont val="Arial"/>
        <family val="2"/>
      </rPr>
      <t xml:space="preserve">(year 1: 1 cart with 30 laptops)
</t>
    </r>
    <r>
      <rPr>
        <sz val="11"/>
        <rFont val="Arial"/>
        <family val="2"/>
      </rPr>
      <t>Year 2:  ALEKS or Study Island instead of Revolution Prep online program</t>
    </r>
  </si>
  <si>
    <r>
      <rPr>
        <b/>
        <sz val="11"/>
        <rFont val="Arial"/>
        <family val="2"/>
      </rPr>
      <t xml:space="preserve">Purchase </t>
    </r>
    <r>
      <rPr>
        <b/>
        <strike/>
        <sz val="11"/>
        <rFont val="Arial"/>
        <family val="2"/>
      </rPr>
      <t>SmartBoards</t>
    </r>
    <r>
      <rPr>
        <sz val="11"/>
        <rFont val="Arial"/>
        <family val="2"/>
      </rPr>
      <t xml:space="preserve"> interactive technology with necessary hardware and software for teachers so that they can enhance their lesson delivery using the tools that are available by the smartboards.  </t>
    </r>
    <r>
      <rPr>
        <strike/>
        <sz val="11"/>
        <rFont val="Arial"/>
        <family val="2"/>
      </rPr>
      <t xml:space="preserve">16 </t>
    </r>
    <r>
      <rPr>
        <sz val="11"/>
        <rFont val="Arial"/>
        <family val="2"/>
      </rPr>
      <t xml:space="preserve">2 classrooms x $3,000/smartboard = </t>
    </r>
    <r>
      <rPr>
        <strike/>
        <sz val="11"/>
        <rFont val="Arial"/>
        <family val="2"/>
      </rPr>
      <t>$48,000</t>
    </r>
    <r>
      <rPr>
        <sz val="11"/>
        <rFont val="Arial"/>
        <family val="2"/>
      </rPr>
      <t xml:space="preserve"> $6,000</t>
    </r>
  </si>
  <si>
    <r>
      <rPr>
        <b/>
        <strike/>
        <sz val="11"/>
        <rFont val="Arial"/>
        <family val="2"/>
      </rPr>
      <t>Saturday Tutoring Program</t>
    </r>
    <r>
      <rPr>
        <strike/>
        <sz val="11"/>
        <rFont val="Arial"/>
        <family val="2"/>
      </rPr>
      <t xml:space="preserve">
International Studies will partner with </t>
    </r>
    <r>
      <rPr>
        <b/>
        <strike/>
        <sz val="11"/>
        <rFont val="Arial"/>
        <family val="2"/>
      </rPr>
      <t>Zeta Rho mentoring and tutoring program</t>
    </r>
    <r>
      <rPr>
        <strike/>
        <sz val="11"/>
        <rFont val="Arial"/>
        <family val="2"/>
      </rPr>
      <t xml:space="preserve"> to provide high school students an opportunity to be mentored by business professionals and receive internship hours. Also, high school students will provide tutoring for our feeder elementary and ISLC middle school students and receive community service hours.  Teachers will collaborate with Zeta Rho staff and provide students lessons and tutoring techniques as well as supervise the Saturday program.
We will purchase composition books,  markers, manipulatives, and simple calculators for high school students to tutor elementary and middle school students.
</t>
    </r>
    <r>
      <rPr>
        <b/>
        <sz val="11"/>
        <rFont val="Arial"/>
        <family val="2"/>
      </rPr>
      <t xml:space="preserve">Saturday Tutoring and After School Tutoring Program: </t>
    </r>
    <r>
      <rPr>
        <sz val="11"/>
        <rFont val="Arial"/>
        <family val="2"/>
      </rPr>
      <t>ISLC did not partner with the Zeta Rho program. Therefore, we decided to implement an after school and Saturday tutoring program as well as a Saturday CAHSEE and AP Boot Camp to support our students who needed extra support to pass their regular classes, the CAHSEE or the AP exams.
No CAHSEE in Year 2</t>
    </r>
  </si>
  <si>
    <t>4000 Series Totals</t>
  </si>
  <si>
    <t>II-SIG 23</t>
  </si>
  <si>
    <r>
      <rPr>
        <b/>
        <sz val="11"/>
        <rFont val="Arial"/>
        <family val="2"/>
      </rPr>
      <t>Revolution Prep</t>
    </r>
    <r>
      <rPr>
        <sz val="11"/>
        <rFont val="Arial"/>
        <family val="2"/>
      </rPr>
      <t xml:space="preserve"> (year 1 for high school only) for Math and ELA intervention, including CAHSEE prep. 100 licenses x $39.99=$3,999.  Professional Development by Rev. Prep staff will be provided for select staff (half day) $1,900= total $5,899. Year 1: Study Island for MS $5,174
</t>
    </r>
    <r>
      <rPr>
        <u/>
        <sz val="11"/>
        <rFont val="Arial"/>
        <family val="2"/>
      </rPr>
      <t>Year 2:</t>
    </r>
    <r>
      <rPr>
        <sz val="11"/>
        <rFont val="Arial"/>
        <family val="2"/>
      </rPr>
      <t xml:space="preserve"> ALEKS (for high school) and Study Island (for middle school) for AP and final exam prep
ALEKS:  89 licenses (K12 for 40 weeks) x $35/license = $3,115 + 
Study Island:  $804 for 126-200 licenses for 6th, 7th, and 8th Grades (for ELA and Math for each grade level) = $4,824 + $350 for Educator Advantage Virtual Session up to 3 hours = $5,174   
</t>
    </r>
    <r>
      <rPr>
        <u/>
        <sz val="11"/>
        <rFont val="Arial"/>
        <family val="2"/>
      </rPr>
      <t>TOTAL = $8,289 
Year 3</t>
    </r>
    <r>
      <rPr>
        <sz val="11"/>
        <rFont val="Arial"/>
        <family val="2"/>
      </rPr>
      <t>: ALEKS and Study Island license renewal moved from 4000 object code series
            ALEKS:</t>
    </r>
    <r>
      <rPr>
        <strike/>
        <sz val="11"/>
        <rFont val="Arial"/>
        <family val="2"/>
      </rPr>
      <t xml:space="preserve"> 400</t>
    </r>
    <r>
      <rPr>
        <sz val="11"/>
        <color rgb="FFFF0000"/>
        <rFont val="Arial"/>
        <family val="2"/>
      </rPr>
      <t xml:space="preserve"> 470</t>
    </r>
    <r>
      <rPr>
        <sz val="11"/>
        <rFont val="Arial"/>
        <family val="2"/>
      </rPr>
      <t xml:space="preserve"> licenses x $35/license = </t>
    </r>
    <r>
      <rPr>
        <strike/>
        <sz val="11"/>
        <rFont val="Arial"/>
        <family val="2"/>
      </rPr>
      <t>$14,000</t>
    </r>
    <r>
      <rPr>
        <sz val="11"/>
        <rFont val="Arial"/>
        <family val="2"/>
      </rPr>
      <t xml:space="preserve"> </t>
    </r>
    <r>
      <rPr>
        <sz val="11"/>
        <color rgb="FFFF0000"/>
        <rFont val="Arial"/>
        <family val="2"/>
      </rPr>
      <t>$16,450</t>
    </r>
    <r>
      <rPr>
        <sz val="11"/>
        <rFont val="Arial"/>
        <family val="2"/>
      </rPr>
      <t xml:space="preserve">
            Study Island: $804 for 126-200 licenses for 6th, 7th, and 8th Grades (for ELA and Math for each grade level) = $4,824 + $350 for Educator Advantage Virtual Session up to 3 hours = $5,174   </t>
    </r>
  </si>
  <si>
    <r>
      <rPr>
        <b/>
        <sz val="11"/>
        <rFont val="Arial"/>
        <family val="2"/>
      </rPr>
      <t>Critical Friends training</t>
    </r>
    <r>
      <rPr>
        <sz val="11"/>
        <rFont val="Arial"/>
        <family val="2"/>
      </rPr>
      <t xml:space="preserve"> will be for staff from both middle and high school from different departments and grade levels to ensure there is always a trained Critical Friends lead at every meeting. Critical Friends training for 12 staff member at $800 = $9,600.</t>
    </r>
  </si>
  <si>
    <r>
      <t xml:space="preserve">Provide </t>
    </r>
    <r>
      <rPr>
        <b/>
        <sz val="11"/>
        <rFont val="Arial"/>
        <family val="2"/>
      </rPr>
      <t>Council training</t>
    </r>
    <r>
      <rPr>
        <sz val="11"/>
        <rFont val="Arial"/>
        <family val="2"/>
      </rPr>
      <t xml:space="preserve"> for all staff members to ensure they implement Council in advisory on a weekly basis. 2 council trainers x $3000/day = $6,000.  This process supports our students' social emotional and academic behaviors. Two student leaders will be selected by advisory to co-lead Council with teachers. Students will also participate in Council training/retreat. 32 advisories x 2 leads=64 x $500 =$32,000. 
We will have 2 Council teacher leads (1 middle school and 1 high school) who will receive a stipend at about 23 hrs per person. 2 Council  Teachers leads will conduct councils with student leads to provide Council prompts and monitor weekly Councils.  Leads will coordinate with teachers and provide them prompts and suggestions for successful councils.</t>
    </r>
  </si>
  <si>
    <t>5000 Series Totals</t>
  </si>
  <si>
    <t>6000 Series Totals</t>
  </si>
  <si>
    <t>1000 - 6000 Budget Subtotals</t>
  </si>
  <si>
    <r>
      <t xml:space="preserve">Indirect Rate - Year 1: 5.19%, Year 2: 3.86%, </t>
    </r>
    <r>
      <rPr>
        <b/>
        <sz val="10.5"/>
        <color rgb="FFFF0000"/>
        <rFont val="Arial"/>
        <family val="2"/>
      </rPr>
      <t>Year 3: 3.47%</t>
    </r>
  </si>
  <si>
    <t>7000 Series Totals</t>
  </si>
  <si>
    <t>7310/7350</t>
  </si>
  <si>
    <t>Totals</t>
  </si>
  <si>
    <t>variance</t>
  </si>
  <si>
    <t>total yr 2 budget</t>
  </si>
  <si>
    <t>difference</t>
  </si>
  <si>
    <t>actual exp</t>
  </si>
  <si>
    <r>
      <t xml:space="preserve">One week </t>
    </r>
    <r>
      <rPr>
        <b/>
        <sz val="11"/>
        <rFont val="Arial"/>
        <family val="2"/>
      </rPr>
      <t>Summer collaboration</t>
    </r>
    <r>
      <rPr>
        <sz val="11"/>
        <rFont val="Arial"/>
        <family val="2"/>
      </rPr>
      <t xml:space="preserve">: Extended teacher Professional Development before school begins to provide training and develop ISSN core units. Staff will have 3 days of ISSN training at our school site that is included in the ISSN membership fee.  The other 2 professional development days will include Council training and Critical Friends protocols and AVID strategies to be used school wide.
Admin will coordinate and prepare professional development for staff.  Admin will co-present with teacher leaders.  Staff will participate in the training and provide daily evidence, as well as at the end of the week complete ISSN units
41 staff + 2 admin
41 staff x 6hrs/day x 5days = $64072
2 admin x 6hrs/day x 5days = $3473
Total $67545
Yrs 2-3: </t>
    </r>
    <r>
      <rPr>
        <strike/>
        <sz val="11"/>
        <rFont val="Arial"/>
        <family val="2"/>
      </rPr>
      <t>45</t>
    </r>
    <r>
      <rPr>
        <sz val="11"/>
        <rFont val="Arial"/>
        <family val="2"/>
      </rPr>
      <t xml:space="preserve"> 46 staff x 6 hrs/day x 5 days x $65/hr = </t>
    </r>
    <r>
      <rPr>
        <strike/>
        <sz val="11"/>
        <rFont val="Arial"/>
        <family val="2"/>
      </rPr>
      <t>$87,750</t>
    </r>
    <r>
      <rPr>
        <sz val="11"/>
        <rFont val="Arial"/>
        <family val="2"/>
      </rPr>
      <t xml:space="preserve"> $89,700
             2 admin x 6 hrs/day x 5 days x $72/hr = $4,320</t>
    </r>
  </si>
  <si>
    <r>
      <t>2 days staff Professional Development for Council training 37 teachers (includes 1 librarian, 2 PSA counselors, and</t>
    </r>
    <r>
      <rPr>
        <sz val="11"/>
        <rFont val="Arial"/>
        <family val="2"/>
      </rPr>
      <t>1 college counselor/</t>
    </r>
    <r>
      <rPr>
        <sz val="11"/>
        <color rgb="FFFF0000"/>
        <rFont val="Arial"/>
        <family val="2"/>
      </rPr>
      <t>1 PSW</t>
    </r>
    <r>
      <rPr>
        <sz val="11"/>
        <rFont val="Arial"/>
        <family val="2"/>
      </rPr>
      <t xml:space="preserve">) , 3 counselors, 1 coordinator, 2 administrators). 41 staff + 2 adm.
41 staff x 6 hrs x 2 days x 62.51 =30,754                                                 2 administrators x 6hrs x 2days x 70.02 =$ 1,681
Yr 2: </t>
    </r>
    <r>
      <rPr>
        <strike/>
        <sz val="11"/>
        <rFont val="Arial"/>
        <family val="2"/>
      </rPr>
      <t>45</t>
    </r>
    <r>
      <rPr>
        <sz val="11"/>
        <rFont val="Arial"/>
        <family val="2"/>
      </rPr>
      <t xml:space="preserve"> 46 staff x 6 hrs/day x 2 days x $65/hr = </t>
    </r>
    <r>
      <rPr>
        <strike/>
        <sz val="11"/>
        <rFont val="Arial"/>
        <family val="2"/>
      </rPr>
      <t>$35,100</t>
    </r>
    <r>
      <rPr>
        <sz val="11"/>
        <rFont val="Arial"/>
        <family val="2"/>
      </rPr>
      <t xml:space="preserve"> $35,880
          2 admin x 6 hrs/day x 2 days x $72/hr = $1,728
</t>
    </r>
    <r>
      <rPr>
        <sz val="11"/>
        <color rgb="FFFF0000"/>
        <rFont val="Arial"/>
        <family val="2"/>
      </rPr>
      <t>Yr 3:46 staff x 6 hrs/day x 2 days x $65/hr = $35,880
        2 admins x 6 hrs/day x 2 days x $71/hr = $1,704</t>
    </r>
  </si>
  <si>
    <r>
      <rPr>
        <b/>
        <sz val="11"/>
        <rFont val="Arial"/>
        <family val="2"/>
      </rPr>
      <t>Extend the day by 30 minutes a day</t>
    </r>
    <r>
      <rPr>
        <sz val="11"/>
        <rFont val="Arial"/>
        <family val="2"/>
      </rPr>
      <t xml:space="preserve"> to include a 7th period for intervention and enrichment, as well as credit recovery within the school day in the high school. In the middle school, 30 minutes will be distributed between the 6 class periods. 37 teachers (includes 1 librarian, 2 PSA counselors, and 1 college counselor) , 3 counselors, 1 coordinator=41 staff + 2 administrators. 
Yr1: 30 min x 180 days x41staff= $230, 658
30 min x 180 days x 2admin=$12,503
Total $243,161
Yrs 2-3: </t>
    </r>
    <r>
      <rPr>
        <strike/>
        <sz val="11"/>
        <rFont val="Arial"/>
        <family val="2"/>
      </rPr>
      <t>34</t>
    </r>
    <r>
      <rPr>
        <sz val="11"/>
        <rFont val="Arial"/>
        <family val="2"/>
      </rPr>
      <t xml:space="preserve"> 35 teachers, 2 librarians, 2 PSA counselors, 1 college counselors/</t>
    </r>
    <r>
      <rPr>
        <sz val="11"/>
        <color rgb="FFFF0000"/>
        <rFont val="Arial"/>
        <family val="2"/>
      </rPr>
      <t>1 PSW</t>
    </r>
    <r>
      <rPr>
        <sz val="11"/>
        <rFont val="Arial"/>
        <family val="2"/>
      </rPr>
      <t xml:space="preserve">, 3 counselors, 3 coordinators
          30 min x 180 days x </t>
    </r>
    <r>
      <rPr>
        <strike/>
        <sz val="11"/>
        <rFont val="Arial"/>
        <family val="2"/>
      </rPr>
      <t>45</t>
    </r>
    <r>
      <rPr>
        <sz val="11"/>
        <rFont val="Arial"/>
        <family val="2"/>
      </rPr>
      <t xml:space="preserve"> 46 staff x $65/hr = </t>
    </r>
    <r>
      <rPr>
        <strike/>
        <sz val="11"/>
        <rFont val="Arial"/>
        <family val="2"/>
      </rPr>
      <t>$263,250</t>
    </r>
    <r>
      <rPr>
        <sz val="11"/>
        <rFont val="Arial"/>
        <family val="2"/>
      </rPr>
      <t xml:space="preserve"> $269,100
          30 min x 180 days x 2 admin x $72/hr = $12,960</t>
    </r>
  </si>
  <si>
    <r>
      <rPr>
        <b/>
        <sz val="11"/>
        <rFont val="Arial"/>
        <family val="2"/>
      </rPr>
      <t>Teacher collaboration</t>
    </r>
    <r>
      <rPr>
        <sz val="11"/>
        <rFont val="Arial"/>
        <family val="2"/>
      </rPr>
      <t xml:space="preserve"> - Y1: 2 hrs a month x (37 teachers (includes 1 librarian, 2 PSA counselors, and 1 college counselor/</t>
    </r>
    <r>
      <rPr>
        <sz val="11"/>
        <color rgb="FFFF0000"/>
        <rFont val="Arial"/>
        <family val="2"/>
      </rPr>
      <t>1 PSW</t>
    </r>
    <r>
      <rPr>
        <sz val="11"/>
        <rFont val="Arial"/>
        <family val="2"/>
      </rPr>
      <t xml:space="preserve">) , 3 counselors, 1 coordinator, 2 administrators). 41 staff + 2 adm.
41 staff x 2hrs/month x 9 months x $62.51= $46132
2adminx2hrs/monthx9 monthsx$70.02=$
Total $2501
Total expense $48,632
</t>
    </r>
    <r>
      <rPr>
        <i/>
        <sz val="11"/>
        <rFont val="Arial"/>
        <family val="2"/>
      </rPr>
      <t>*Y1: additional collaboration and professional development</t>
    </r>
    <r>
      <rPr>
        <sz val="11"/>
        <rFont val="Arial"/>
        <family val="2"/>
      </rPr>
      <t xml:space="preserve">
Y2-3: 2 hrs a month x (</t>
    </r>
    <r>
      <rPr>
        <strike/>
        <sz val="11"/>
        <rFont val="Arial"/>
        <family val="2"/>
      </rPr>
      <t>37</t>
    </r>
    <r>
      <rPr>
        <sz val="11"/>
        <rFont val="Arial"/>
        <family val="2"/>
      </rPr>
      <t xml:space="preserve"> </t>
    </r>
    <r>
      <rPr>
        <strike/>
        <sz val="11"/>
        <rFont val="Arial"/>
        <family val="2"/>
      </rPr>
      <t>34</t>
    </r>
    <r>
      <rPr>
        <sz val="11"/>
        <rFont val="Arial"/>
        <family val="2"/>
      </rPr>
      <t xml:space="preserve"> 35 teachers, </t>
    </r>
    <r>
      <rPr>
        <strike/>
        <sz val="11"/>
        <rFont val="Arial"/>
        <family val="2"/>
      </rPr>
      <t>(includes 1</t>
    </r>
    <r>
      <rPr>
        <sz val="11"/>
        <rFont val="Arial"/>
        <family val="2"/>
      </rPr>
      <t xml:space="preserve"> 2 librarian, 2 PSA counselors, </t>
    </r>
    <r>
      <rPr>
        <strike/>
        <sz val="11"/>
        <rFont val="Arial"/>
        <family val="2"/>
      </rPr>
      <t xml:space="preserve">and </t>
    </r>
    <r>
      <rPr>
        <sz val="11"/>
        <rFont val="Arial"/>
        <family val="2"/>
      </rPr>
      <t>1 college counselor/</t>
    </r>
    <r>
      <rPr>
        <sz val="11"/>
        <color rgb="FFFF0000"/>
        <rFont val="Arial"/>
        <family val="2"/>
      </rPr>
      <t>1 PSW</t>
    </r>
    <r>
      <rPr>
        <strike/>
        <sz val="11"/>
        <rFont val="Arial"/>
        <family val="2"/>
      </rPr>
      <t>)</t>
    </r>
    <r>
      <rPr>
        <sz val="11"/>
        <rFont val="Arial"/>
        <family val="2"/>
      </rPr>
      <t xml:space="preserve"> , 3 counselors, </t>
    </r>
    <r>
      <rPr>
        <strike/>
        <sz val="11"/>
        <rFont val="Arial"/>
        <family val="2"/>
      </rPr>
      <t>1</t>
    </r>
    <r>
      <rPr>
        <sz val="11"/>
        <rFont val="Arial"/>
        <family val="2"/>
      </rPr>
      <t xml:space="preserve"> 3 coordinator, 2 administrators). 41 staff + 2 adm.
</t>
    </r>
    <r>
      <rPr>
        <strike/>
        <sz val="11"/>
        <rFont val="Arial"/>
        <family val="2"/>
      </rPr>
      <t>41</t>
    </r>
    <r>
      <rPr>
        <sz val="11"/>
        <rFont val="Arial"/>
        <family val="2"/>
      </rPr>
      <t xml:space="preserve"> </t>
    </r>
    <r>
      <rPr>
        <strike/>
        <sz val="11"/>
        <rFont val="Arial"/>
        <family val="2"/>
      </rPr>
      <t>45</t>
    </r>
    <r>
      <rPr>
        <sz val="11"/>
        <rFont val="Arial"/>
        <family val="2"/>
      </rPr>
      <t xml:space="preserve"> 46 staff x 2 hrs/month x 9 months x </t>
    </r>
    <r>
      <rPr>
        <strike/>
        <sz val="11"/>
        <rFont val="Arial"/>
        <family val="2"/>
      </rPr>
      <t>$62.51</t>
    </r>
    <r>
      <rPr>
        <sz val="11"/>
        <rFont val="Arial"/>
        <family val="2"/>
      </rPr>
      <t xml:space="preserve"> $65/hr = </t>
    </r>
    <r>
      <rPr>
        <strike/>
        <sz val="11"/>
        <rFont val="Arial"/>
        <family val="2"/>
      </rPr>
      <t>$92264</t>
    </r>
    <r>
      <rPr>
        <sz val="11"/>
        <rFont val="Arial"/>
        <family val="2"/>
      </rPr>
      <t xml:space="preserve"> </t>
    </r>
    <r>
      <rPr>
        <strike/>
        <sz val="11"/>
        <rFont val="Arial"/>
        <family val="2"/>
      </rPr>
      <t>$52,650</t>
    </r>
    <r>
      <rPr>
        <sz val="11"/>
        <rFont val="Arial"/>
        <family val="2"/>
      </rPr>
      <t xml:space="preserve"> $53,820
2 admin x 2 hrs/month x 9 months x </t>
    </r>
    <r>
      <rPr>
        <strike/>
        <sz val="11"/>
        <rFont val="Arial"/>
        <family val="2"/>
      </rPr>
      <t>$70.02</t>
    </r>
    <r>
      <rPr>
        <sz val="11"/>
        <rFont val="Arial"/>
        <family val="2"/>
      </rPr>
      <t xml:space="preserve"> $72/hr = </t>
    </r>
    <r>
      <rPr>
        <strike/>
        <sz val="11"/>
        <rFont val="Arial"/>
        <family val="2"/>
      </rPr>
      <t>$5002</t>
    </r>
    <r>
      <rPr>
        <sz val="11"/>
        <rFont val="Arial"/>
        <family val="2"/>
      </rPr>
      <t xml:space="preserve"> $2,592
Total expense </t>
    </r>
    <r>
      <rPr>
        <strike/>
        <sz val="11"/>
        <rFont val="Arial"/>
        <family val="2"/>
      </rPr>
      <t>$97264</t>
    </r>
    <r>
      <rPr>
        <sz val="11"/>
        <rFont val="Arial"/>
        <family val="2"/>
      </rPr>
      <t xml:space="preserve"> </t>
    </r>
    <r>
      <rPr>
        <strike/>
        <sz val="11"/>
        <rFont val="Arial"/>
        <family val="2"/>
      </rPr>
      <t>$55,242</t>
    </r>
    <r>
      <rPr>
        <sz val="11"/>
        <rFont val="Arial"/>
        <family val="2"/>
      </rPr>
      <t xml:space="preserve"> $56,412</t>
    </r>
  </si>
  <si>
    <t>Summer 2017 AVID conference attendance (15 people x $1,000 for registration fees = $15,000)</t>
  </si>
  <si>
    <r>
      <rPr>
        <b/>
        <sz val="11"/>
        <rFont val="Arial"/>
        <family val="2"/>
      </rPr>
      <t>1 College Counselor</t>
    </r>
    <r>
      <rPr>
        <sz val="11"/>
        <rFont val="Arial"/>
        <family val="2"/>
      </rPr>
      <t xml:space="preserve"> ($98,954) to provide college options to all students and support the college application process.
Year 1: late start
</t>
    </r>
    <r>
      <rPr>
        <sz val="11"/>
        <color rgb="FFFF0000"/>
        <rFont val="Arial"/>
        <family val="2"/>
      </rPr>
      <t>Year 3: College counselor left.  Will not be replaced.</t>
    </r>
  </si>
  <si>
    <r>
      <rPr>
        <b/>
        <sz val="11"/>
        <rFont val="Arial"/>
        <family val="2"/>
      </rPr>
      <t>Purchase computer carts</t>
    </r>
    <r>
      <rPr>
        <sz val="11"/>
        <rFont val="Arial"/>
        <family val="2"/>
      </rPr>
      <t xml:space="preserve"> to implement the HS Revolution Program (1 cart x 30 computers), the Accelerated Reader program (1 cart x 30 computers, and parent computer cart 1 x 30 computers for parent trainings e.g. Jupiter Grades, financial aid, and Common Core Standards etc.,) and computer carts for a new middle school computer elective (1 cart x 30 computers) 4 carts x $33,187=$132,748
</t>
    </r>
    <r>
      <rPr>
        <i/>
        <sz val="11"/>
        <rFont val="Arial"/>
        <family val="2"/>
      </rPr>
      <t>(Year 1: 2 carts with 30 laptops each was purchased)</t>
    </r>
    <r>
      <rPr>
        <sz val="11"/>
        <rFont val="Arial"/>
        <family val="2"/>
      </rPr>
      <t xml:space="preserve">
Year 2: For high school campus for AR program 1 cart x 30 computers
            1 cart x $33,187
</t>
    </r>
    <r>
      <rPr>
        <strike/>
        <sz val="11"/>
        <rFont val="Arial"/>
        <family val="2"/>
      </rPr>
      <t>Year 3: Purchase computer cart to support the Saturday Tutoring Program for feeder elementary and ISLC middle school studentswith intervention tools Khan Academy, Brain Pop and enrichment thechnological skills to be better prepared for the 21st century.  2 carts x 30 computers = $66,374</t>
    </r>
  </si>
  <si>
    <r>
      <t xml:space="preserve">Year 2: Student Led Conferences (on 2 Saturdays a year, 1 MS and 1 HS):
</t>
    </r>
    <r>
      <rPr>
        <u/>
        <sz val="11"/>
        <rFont val="Arial"/>
        <family val="2"/>
      </rPr>
      <t>Student Led Conferences planning time:</t>
    </r>
    <r>
      <rPr>
        <sz val="11"/>
        <rFont val="Arial"/>
        <family val="2"/>
      </rPr>
      <t xml:space="preserve">
Year 2: 5 teachers and/or coordinators x 8 hours/day x 2 days x $65/hr = $5,200
2 admin x 8 hours/day x 2 days x $72/hr = $2,304
</t>
    </r>
    <r>
      <rPr>
        <u/>
        <sz val="11"/>
        <color rgb="FFFF0000"/>
        <rFont val="Arial"/>
        <family val="2"/>
      </rPr>
      <t>Year 2: Did not happen on Saturdays (occurred weekday); only planning time was paid</t>
    </r>
    <r>
      <rPr>
        <sz val="11"/>
        <rFont val="Arial"/>
        <family val="2"/>
      </rPr>
      <t xml:space="preserve">
</t>
    </r>
    <r>
      <rPr>
        <b/>
        <u/>
        <sz val="11"/>
        <rFont val="Arial"/>
        <family val="2"/>
      </rPr>
      <t>MS</t>
    </r>
    <r>
      <rPr>
        <sz val="11"/>
        <rFont val="Arial"/>
        <family val="2"/>
      </rPr>
      <t xml:space="preserve">: 12 teachers and/or coordinators x 5 hours/day x 1 day x $65/hr = $3,900
1 admin x 5 hours/day x 1 day x $72 = $360
</t>
    </r>
    <r>
      <rPr>
        <b/>
        <u/>
        <sz val="11"/>
        <rFont val="Arial"/>
        <family val="2"/>
      </rPr>
      <t>HS</t>
    </r>
    <r>
      <rPr>
        <sz val="11"/>
        <rFont val="Arial"/>
        <family val="2"/>
      </rPr>
      <t xml:space="preserve">: 12 teachers and/or coordinators x 5 hours/day x 1 day x $65/hr = $3,900
1 admin x 5 hours/day x 1 day x $72 = $360
TOTAL = $8,520
</t>
    </r>
    <r>
      <rPr>
        <sz val="11"/>
        <color rgb="FFFF0000"/>
        <rFont val="Arial"/>
        <family val="2"/>
      </rPr>
      <t>Year 3:
Student Led Conferences planning time:
6 teachers and/or coordinators x 8 hrs/day x 2 days x $65/hr = $6,240
2 admin x 8 hrs/day x 2 days x $71/hr = $2,272
TOTAL = $8,512</t>
    </r>
  </si>
  <si>
    <t>One week Summer 2017 collaboration</t>
  </si>
  <si>
    <r>
      <rPr>
        <b/>
        <sz val="11"/>
        <rFont val="Arial"/>
        <family val="2"/>
      </rPr>
      <t>EMO- ISSN Cost-</t>
    </r>
    <r>
      <rPr>
        <sz val="11"/>
        <rFont val="Arial"/>
        <family val="2"/>
      </rPr>
      <t xml:space="preserve"> Year 1= $93,000, Year 2= $83,000.  It includes ISSN Summer Institute-10 participants, Summer Intensive Training- 3 days for all staff, School Site Visit, On-site Coaching (20 days), and Leaders Learning Series.  We will begin with the Summer Institute in June 2014 during pre implementation to share ideas and resources to other teachers.
Y3:  </t>
    </r>
    <r>
      <rPr>
        <strike/>
        <sz val="11"/>
        <rFont val="Arial"/>
        <family val="2"/>
      </rPr>
      <t>$68,000</t>
    </r>
    <r>
      <rPr>
        <sz val="11"/>
        <rFont val="Arial"/>
        <family val="2"/>
      </rPr>
      <t xml:space="preserve"> </t>
    </r>
    <r>
      <rPr>
        <sz val="11"/>
        <color rgb="FFFF0000"/>
        <rFont val="Arial"/>
        <family val="2"/>
      </rPr>
      <t>$63,000</t>
    </r>
    <r>
      <rPr>
        <sz val="11"/>
        <rFont val="Arial"/>
        <family val="2"/>
      </rPr>
      <t xml:space="preserve"> It includes ISSN Summer Institute-10 participants, Summer Intensive Training- 3 days for all staff, School Site Visit, On-site Coaching 10 days), and Leaders Learning Series
</t>
    </r>
    <r>
      <rPr>
        <sz val="11"/>
        <color rgb="FFFF0000"/>
        <rFont val="Arial"/>
        <family val="2"/>
      </rPr>
      <t>Year 3: Add 13 ISSN on-site coaching days at $2,500 each 
            13 days x $2,500/day = $32,500</t>
    </r>
  </si>
  <si>
    <r>
      <rPr>
        <b/>
        <u/>
        <sz val="11"/>
        <rFont val="Arial"/>
        <family val="2"/>
      </rPr>
      <t>Summer 2017 collaboration</t>
    </r>
    <r>
      <rPr>
        <sz val="11"/>
        <rFont val="Arial"/>
        <family val="2"/>
      </rPr>
      <t xml:space="preserve"> extended teacher/staff professional development
46 staff x 6 hrs/day x 4 days x $65/hr = $71,760
2 admin x 6 hrs/day x 4 days x $71 = $3,408</t>
    </r>
  </si>
  <si>
    <t>FY 2016-17
Budget Changes
Q2 - Oct 2016</t>
  </si>
  <si>
    <t>carryover</t>
  </si>
  <si>
    <t>year 3 award</t>
  </si>
  <si>
    <t>total year 3 budget</t>
  </si>
  <si>
    <r>
      <rPr>
        <b/>
        <sz val="11"/>
        <rFont val="Arial"/>
        <family val="2"/>
      </rPr>
      <t>Day to day Substitute teachers</t>
    </r>
    <r>
      <rPr>
        <sz val="11"/>
        <rFont val="Arial"/>
        <family val="2"/>
      </rPr>
      <t xml:space="preserve"> will be needed to cover classes when teachers attend conferences (CMS-S/</t>
    </r>
    <r>
      <rPr>
        <sz val="11"/>
        <color rgb="FFFF0000"/>
        <rFont val="Arial"/>
        <family val="2"/>
      </rPr>
      <t>AVID</t>
    </r>
    <r>
      <rPr>
        <sz val="11"/>
        <rFont val="Arial"/>
        <family val="2"/>
      </rPr>
      <t>) and whenever teachers attend district SIG meetings. $330.56 x 9 =$2,976
Yr2: 25 subs @ $227/day salary, Yr3: 30 subs @</t>
    </r>
    <r>
      <rPr>
        <strike/>
        <sz val="11"/>
        <rFont val="Arial"/>
        <family val="2"/>
      </rPr>
      <t xml:space="preserve"> $227</t>
    </r>
    <r>
      <rPr>
        <sz val="11"/>
        <rFont val="Arial"/>
        <family val="2"/>
      </rPr>
      <t xml:space="preserve"> </t>
    </r>
    <r>
      <rPr>
        <sz val="11"/>
        <color rgb="FFFF0000"/>
        <rFont val="Arial"/>
        <family val="2"/>
      </rPr>
      <t>$209</t>
    </r>
    <r>
      <rPr>
        <sz val="11"/>
        <rFont val="Arial"/>
        <family val="2"/>
      </rPr>
      <t xml:space="preserve">/day salary
</t>
    </r>
    <r>
      <rPr>
        <sz val="11"/>
        <color rgb="FFFF0000"/>
        <rFont val="Arial"/>
        <family val="2"/>
      </rPr>
      <t>Y3: Subs for teacher trainings this school year (60 subs x $209/day = $12,540)</t>
    </r>
  </si>
  <si>
    <r>
      <t xml:space="preserve">We will implement Accelerated Reader in the middle school and high school including EL and Special Ed students who need it in the 11th and 12th grade.
Year 3: 6th-12th grade AR Enterprise Real Time Subscription Renewal 900 x $6.20 = $5,580
STAR Reading Enterprise Real Time Subscription Renewal 900 x $4.05 = $3,645
Annual All Product RP Hosting Fee Renewal 1 x $599 = $599
Professional Development = $3,000
TOTAL = $12,824
</t>
    </r>
    <r>
      <rPr>
        <sz val="11"/>
        <color rgb="FFFF0000"/>
        <rFont val="Arial"/>
        <family val="2"/>
      </rPr>
      <t xml:space="preserve">
(Year 3: moved from 4000 to 5000 object code series)</t>
    </r>
  </si>
  <si>
    <r>
      <rPr>
        <b/>
        <sz val="11"/>
        <rFont val="Arial"/>
        <family val="2"/>
      </rPr>
      <t>Teacher conference attendance:</t>
    </r>
    <r>
      <rPr>
        <sz val="11"/>
        <rFont val="Arial"/>
        <family val="2"/>
      </rPr>
      <t xml:space="preserve"> 7 teachers will attend the California Mathematics Council-South (CMS-S) in Palm Springs. 7 teachers  x registration fee $175 = $1,225 + $180 x 4 x 1 hotel nights $720 + 1 Luncheon $30 x 7 teachers= 210  + per diem = $349.  Total $2,504   Y1 was paid out of a different fund.                                                                                                    In addition 8 teachers will attend the National Science Teacher Association Conference in Long Beach 8 teachers x 185 registration fee = $1,480 + $392=$1,872  
Y2:  6 staff members will attend the California Mathematics Council-South (CMS-S) in Palm Springs.  6 staff members x registration fee $200 = $ 1,200 + $ 180 x 6 x 1 hotel night = $ 1,080 + 1 luncheon $30 x 6 staff members = $180 + $149 per diem x 6 staff members = $894 + 224 miles RT x $0.56 x 6 staff members = $753  TOTAL = $4,107
</t>
    </r>
    <r>
      <rPr>
        <sz val="11"/>
        <color rgb="FFFF0000"/>
        <rFont val="Arial"/>
        <family val="2"/>
      </rPr>
      <t>Y3: Subject-specific conference attendance (e.g. Math, Science, ELA, History, World Language, etc.)</t>
    </r>
  </si>
  <si>
    <r>
      <rPr>
        <b/>
        <sz val="11"/>
        <rFont val="Arial"/>
        <family val="2"/>
      </rPr>
      <t>Implement AVID</t>
    </r>
    <r>
      <rPr>
        <sz val="11"/>
        <rFont val="Arial"/>
        <family val="2"/>
      </rPr>
      <t>- one elective class grades 7, 9, 10 to grow in the following years. 
Y1: 3 AVID tutors / Ed Aide III 10 hrs/wk x 36 weeks $12.75/hr =($5486x3=$16,458).
Y2-3: 6 AVID tutors / Ed Aide III 10 hrs/wk x 36 weeks $12.75/hr =($5486x6=</t>
    </r>
    <r>
      <rPr>
        <b/>
        <sz val="11"/>
        <rFont val="Arial"/>
        <family val="2"/>
      </rPr>
      <t>$32916</t>
    </r>
    <r>
      <rPr>
        <sz val="11"/>
        <rFont val="Arial"/>
        <family val="2"/>
      </rPr>
      <t xml:space="preserve">) 
</t>
    </r>
    <r>
      <rPr>
        <b/>
        <sz val="11"/>
        <rFont val="Arial"/>
        <family val="2"/>
      </rPr>
      <t xml:space="preserve">Y1: In addition,  the summer AVID institute will be for 5 teachers, 2 admin., 2 counselors, 1 coordinator. 10 staff x registration fee $839 = $8390 + $172 x 2 hotel nights $344 x 10 staff = $3440 + per diem = $1530.  Total $13360.
</t>
    </r>
    <r>
      <rPr>
        <b/>
        <strike/>
        <sz val="11"/>
        <rFont val="Arial"/>
        <family val="2"/>
      </rPr>
      <t>Y2-3: 12 teachers, 2 admin., 2 counselors, 1 coordinator. 17 staff x registration fee $839 = $14263 + $172 x 2 hotel nights $344 x 17 staff = $5848 + perdiem = $2550.  Total $41314</t>
    </r>
    <r>
      <rPr>
        <b/>
        <sz val="11"/>
        <rFont val="Arial"/>
        <family val="2"/>
      </rPr>
      <t xml:space="preserve">
Year 2: 22 staff x </t>
    </r>
    <r>
      <rPr>
        <b/>
        <u/>
        <sz val="11"/>
        <rFont val="Arial"/>
        <family val="2"/>
      </rPr>
      <t>registration fee</t>
    </r>
    <r>
      <rPr>
        <b/>
        <sz val="11"/>
        <rFont val="Arial"/>
        <family val="2"/>
      </rPr>
      <t xml:space="preserve"> $800 = $</t>
    </r>
    <r>
      <rPr>
        <b/>
        <u/>
        <sz val="11"/>
        <rFont val="Arial"/>
        <family val="2"/>
      </rPr>
      <t>17,600</t>
    </r>
    <r>
      <rPr>
        <b/>
        <sz val="11"/>
        <rFont val="Arial"/>
        <family val="2"/>
      </rPr>
      <t xml:space="preserve"> + </t>
    </r>
    <r>
      <rPr>
        <sz val="11"/>
        <rFont val="Arial"/>
        <family val="2"/>
      </rPr>
      <t xml:space="preserve">
</t>
    </r>
    <r>
      <rPr>
        <b/>
        <sz val="11"/>
        <rFont val="Arial"/>
        <family val="2"/>
      </rPr>
      <t xml:space="preserve">$800 (3 nights </t>
    </r>
    <r>
      <rPr>
        <b/>
        <u/>
        <sz val="11"/>
        <rFont val="Arial"/>
        <family val="2"/>
      </rPr>
      <t>hotel)</t>
    </r>
    <r>
      <rPr>
        <b/>
        <sz val="11"/>
        <rFont val="Arial"/>
        <family val="2"/>
      </rPr>
      <t xml:space="preserve"> x 16 staff = $</t>
    </r>
    <r>
      <rPr>
        <b/>
        <u/>
        <sz val="11"/>
        <rFont val="Arial"/>
        <family val="2"/>
      </rPr>
      <t>12,800</t>
    </r>
    <r>
      <rPr>
        <b/>
        <sz val="11"/>
        <rFont val="Arial"/>
        <family val="2"/>
      </rPr>
      <t xml:space="preserve"> + 
22 staff x $150 </t>
    </r>
    <r>
      <rPr>
        <b/>
        <u/>
        <sz val="11"/>
        <rFont val="Arial"/>
        <family val="2"/>
      </rPr>
      <t>per diem</t>
    </r>
    <r>
      <rPr>
        <b/>
        <sz val="11"/>
        <rFont val="Arial"/>
        <family val="2"/>
      </rPr>
      <t xml:space="preserve"> = $</t>
    </r>
    <r>
      <rPr>
        <b/>
        <u/>
        <sz val="11"/>
        <rFont val="Arial"/>
        <family val="2"/>
      </rPr>
      <t>3,300</t>
    </r>
    <r>
      <rPr>
        <b/>
        <sz val="11"/>
        <rFont val="Arial"/>
        <family val="2"/>
      </rPr>
      <t xml:space="preserve"> + 
16 cars x 300 miles RT x $0.56 per mile = $2,688 + 1 car x 900 miles RT x $0.56 = $504 + 3 cars x 48 miles RT x $0.56 = $81 = $</t>
    </r>
    <r>
      <rPr>
        <b/>
        <u/>
        <sz val="11"/>
        <rFont val="Arial"/>
        <family val="2"/>
      </rPr>
      <t>3,273</t>
    </r>
    <r>
      <rPr>
        <b/>
        <sz val="11"/>
        <rFont val="Arial"/>
        <family val="2"/>
      </rPr>
      <t xml:space="preserve"> in mileage</t>
    </r>
    <r>
      <rPr>
        <sz val="11"/>
        <rFont val="Arial"/>
        <family val="2"/>
      </rPr>
      <t xml:space="preserve">
20 people x 3 days x 6 hours = 360 hours x $65 = $</t>
    </r>
    <r>
      <rPr>
        <u/>
        <sz val="11"/>
        <rFont val="Arial"/>
        <family val="2"/>
      </rPr>
      <t>23,400</t>
    </r>
    <r>
      <rPr>
        <sz val="11"/>
        <rFont val="Arial"/>
        <family val="2"/>
      </rPr>
      <t xml:space="preserve"> in X-time (x-time happened in year 2, but not in years 1 or 3)</t>
    </r>
    <r>
      <rPr>
        <sz val="11"/>
        <color rgb="FFFF0000"/>
        <rFont val="Arial"/>
        <family val="2"/>
      </rPr>
      <t xml:space="preserve">
</t>
    </r>
    <r>
      <rPr>
        <sz val="11"/>
        <rFont val="Arial"/>
        <family val="2"/>
      </rPr>
      <t xml:space="preserve">
TOTAL:  $60,373</t>
    </r>
    <r>
      <rPr>
        <b/>
        <sz val="11"/>
        <rFont val="Arial"/>
        <family val="2"/>
      </rPr>
      <t xml:space="preserve">
</t>
    </r>
    <r>
      <rPr>
        <sz val="11"/>
        <rFont val="Arial"/>
        <family val="2"/>
      </rPr>
      <t xml:space="preserve">
Our AVID lead will coordinate the program and maintain records and support AVID elective teachers.  The lead will be given a </t>
    </r>
    <r>
      <rPr>
        <strike/>
        <sz val="11"/>
        <rFont val="Arial"/>
        <family val="2"/>
      </rPr>
      <t>stipend</t>
    </r>
    <r>
      <rPr>
        <sz val="11"/>
        <rFont val="Arial"/>
        <family val="2"/>
      </rPr>
      <t xml:space="preserve"> X-time equaling  1 staff x 23 hrs x $62.51 = $1438.  Yrs 2-3: 2 staff x 23 hrs x $65/hr (paid at x-time rate) =</t>
    </r>
    <r>
      <rPr>
        <b/>
        <sz val="11"/>
        <rFont val="Arial"/>
        <family val="2"/>
      </rPr>
      <t xml:space="preserve"> </t>
    </r>
    <r>
      <rPr>
        <sz val="11"/>
        <rFont val="Arial"/>
        <family val="2"/>
      </rPr>
      <t xml:space="preserve">$2,990
</t>
    </r>
    <r>
      <rPr>
        <strike/>
        <sz val="11"/>
        <rFont val="Arial"/>
        <family val="2"/>
      </rPr>
      <t xml:space="preserve">AVID Membership $3485. 
AVID libraries MS ($4520) and HS ($5065) Materials for AVID elective class e.g. , calculators, math manipulatives and individual white boards for AVID tutors to use with students (Y1-2: $3016) (Y3: $8125)
</t>
    </r>
    <r>
      <rPr>
        <b/>
        <sz val="11"/>
        <color rgb="FFFF0000"/>
        <rFont val="Arial"/>
      </rPr>
      <t xml:space="preserve">Year 3: 16 staff x registration fee $800 = $12,800 + 
7 staff x parking fee $45 = $315 +
9 staff x per diem $147 = $1,323 +
9 staff x hotel $700 = $6,300 +
9 staff x mileage $125 = $1,125 +
9 staff x parking fee $33 = $297
</t>
    </r>
    <r>
      <rPr>
        <b/>
        <u/>
        <sz val="11"/>
        <color rgb="FFFF0000"/>
        <rFont val="Arial"/>
        <family val="2"/>
      </rPr>
      <t>TOTAL of $22,160</t>
    </r>
    <r>
      <rPr>
        <strike/>
        <sz val="11"/>
        <rFont val="Arial"/>
        <family val="2"/>
      </rPr>
      <t xml:space="preserve">
</t>
    </r>
    <r>
      <rPr>
        <sz val="11"/>
        <color rgb="FFFF0000"/>
        <rFont val="Arial"/>
        <family val="2"/>
      </rPr>
      <t>Year 3: additional conference fees for AVID trainings during the school year $29,586.96</t>
    </r>
  </si>
  <si>
    <r>
      <t xml:space="preserve">We will implement </t>
    </r>
    <r>
      <rPr>
        <b/>
        <sz val="11"/>
        <rFont val="Arial"/>
        <family val="2"/>
      </rPr>
      <t>Accelerated Reader</t>
    </r>
    <r>
      <rPr>
        <sz val="11"/>
        <rFont val="Arial"/>
        <family val="2"/>
      </rPr>
      <t xml:space="preserve"> in the middle school and high school including EL and Special Ed students who need it in the 11th and 12th grade. </t>
    </r>
    <r>
      <rPr>
        <i/>
        <sz val="11"/>
        <rFont val="Arial"/>
        <family val="2"/>
      </rPr>
      <t xml:space="preserve">Year 1: paid from another funding source)
</t>
    </r>
    <r>
      <rPr>
        <sz val="11"/>
        <rFont val="Arial"/>
        <family val="2"/>
      </rPr>
      <t xml:space="preserve">
Subscription $5.50 x 600 =$3,300
Onsite package $5000.
School Fee $2000
Real time subscription 600 x $3.60 = $2160
Hosting Fee = $540
Year 2: 9th-11th grade
AR Enterprise Real Time Subscription Renewal 720 x $5.85 = $4,212
STAR Reading Enterprise Real Time Subscription Renewal 720 x $3.80 = $2,736
Annual All Product RP Hosting Fee Renewal 1 x $599 = $599
AR Enterprise Real Time Subscription Add-On 50 x $5.85 = $292.50
STAR Reading Enterprise Real Time Subscription Add-On 50 x $3.80 = $190
TOTAL = $</t>
    </r>
    <r>
      <rPr>
        <u/>
        <sz val="11"/>
        <rFont val="Arial"/>
        <family val="2"/>
      </rPr>
      <t xml:space="preserve">8,030
</t>
    </r>
    <r>
      <rPr>
        <sz val="11"/>
        <color rgb="FFFF0000"/>
        <rFont val="Arial"/>
        <family val="2"/>
      </rPr>
      <t>(Year 3: moved to 5000 object code series for software license renewal)</t>
    </r>
    <r>
      <rPr>
        <u/>
        <sz val="11"/>
        <color theme="1"/>
        <rFont val="Arial"/>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</si>
</sst>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39" x14ac:knownFonts="1">
    <font>
      <sz val="11"/>
      <color theme="1"/>
      <name val="Calibri"/>
      <family val="2"/>
      <scheme val="minor"/>
    </font>
    <font>
      <sz val="11"/>
      <color indexed="8"/>
      <name val="Calibri"/>
      <family val="2"/>
    </font>
    <font>
      <sz val="10"/>
      <color indexed="8"/>
      <name val="Arial"/>
      <family val="2"/>
    </font>
    <font>
      <b/>
      <sz val="10"/>
      <color indexed="9"/>
      <name val="Arial"/>
      <family val="2"/>
    </font>
    <font>
      <u/>
      <sz val="10"/>
      <color indexed="12"/>
      <name val="Arial"/>
      <family val="2"/>
    </font>
    <font>
      <sz val="10"/>
      <color indexed="8"/>
      <name val="Arial"/>
      <family val="2"/>
    </font>
    <font>
      <sz val="10"/>
      <color indexed="8"/>
      <name val="Consolas"/>
      <family val="2"/>
    </font>
    <font>
      <sz val="11"/>
      <name val="Arial"/>
      <family val="2"/>
    </font>
    <font>
      <b/>
      <sz val="11"/>
      <name val="Arial"/>
      <family val="2"/>
    </font>
    <font>
      <sz val="10"/>
      <name val="Consolas"/>
      <family val="2"/>
    </font>
    <font>
      <u/>
      <sz val="10"/>
      <color indexed="12"/>
      <name val="Arial"/>
      <family val="2"/>
    </font>
    <font>
      <sz val="10"/>
      <name val="Arial"/>
      <family val="2"/>
    </font>
    <font>
      <strike/>
      <sz val="11"/>
      <name val="Arial"/>
      <family val="2"/>
    </font>
    <font>
      <sz val="8"/>
      <name val="Verdana"/>
      <family val="2"/>
    </font>
    <font>
      <b/>
      <strike/>
      <sz val="11"/>
      <name val="Arial"/>
      <family val="2"/>
    </font>
    <font>
      <b/>
      <u/>
      <sz val="11"/>
      <name val="Arial"/>
      <family val="2"/>
    </font>
    <font>
      <sz val="11"/>
      <color theme="1"/>
      <name val="Calibri"/>
      <family val="2"/>
      <scheme val="minor"/>
    </font>
    <font>
      <b/>
      <sz val="11"/>
      <color theme="0"/>
      <name val="Calibri"/>
      <family val="2"/>
      <scheme val="minor"/>
    </font>
    <font>
      <i/>
      <sz val="10"/>
      <color rgb="FF7F7F7F"/>
      <name val="Arial"/>
      <family val="2"/>
    </font>
    <font>
      <u/>
      <sz val="11"/>
      <color theme="10"/>
      <name val="Calibri"/>
      <family val="2"/>
      <scheme val="minor"/>
    </font>
    <font>
      <sz val="10"/>
      <color rgb="FF9C6500"/>
      <name val="Arial"/>
      <family val="2"/>
    </font>
    <font>
      <b/>
      <sz val="10"/>
      <name val="Arial"/>
      <family val="2"/>
    </font>
    <font>
      <sz val="16"/>
      <name val="Arial"/>
      <family val="2"/>
    </font>
    <font>
      <b/>
      <sz val="12"/>
      <name val="Arial"/>
      <family val="2"/>
    </font>
    <font>
      <b/>
      <sz val="10"/>
      <name val="Consolas"/>
      <family val="2"/>
    </font>
    <font>
      <u/>
      <sz val="11"/>
      <name val="Arial"/>
      <family val="2"/>
    </font>
    <font>
      <b/>
      <i/>
      <u/>
      <sz val="11"/>
      <name val="Arial"/>
      <family val="2"/>
    </font>
    <font>
      <u/>
      <sz val="11"/>
      <name val="Calibri"/>
      <family val="2"/>
      <scheme val="minor"/>
    </font>
    <font>
      <i/>
      <sz val="11"/>
      <name val="Arial"/>
      <family val="2"/>
    </font>
    <font>
      <b/>
      <sz val="10.5"/>
      <name val="Arial"/>
      <family val="2"/>
    </font>
    <font>
      <sz val="11"/>
      <color rgb="FFFF0000"/>
      <name val="Arial"/>
      <family val="2"/>
    </font>
    <font>
      <b/>
      <sz val="10.5"/>
      <color rgb="FFFF0000"/>
      <name val="Arial"/>
      <family val="2"/>
    </font>
    <font>
      <sz val="9"/>
      <color indexed="81"/>
      <name val="Tahoma"/>
      <family val="2"/>
    </font>
    <font>
      <b/>
      <u/>
      <sz val="11"/>
      <color rgb="FFFF0000"/>
      <name val="Arial"/>
      <family val="2"/>
    </font>
    <font>
      <u/>
      <sz val="11"/>
      <color rgb="FFFF0000"/>
      <name val="Arial"/>
      <family val="2"/>
    </font>
    <font>
      <i/>
      <sz val="10"/>
      <name val="Consolas"/>
      <family val="3"/>
    </font>
    <font>
      <b/>
      <sz val="11"/>
      <color rgb="FFFF0000"/>
      <name val="Arial"/>
    </font>
    <font>
      <u/>
      <sz val="11"/>
      <color theme="1"/>
      <name val="Arial"/>
    </font>
    <font>
      <u val="singleAccounting"/>
      <sz val="10"/>
      <name val="Arial"/>
      <family val="2"/>
    </font>
  </fonts>
  <fills count="8">
    <fill>
      <patternFill patternType="none"/>
    </fill>
    <fill>
      <patternFill patternType="gray125"/>
    </fill>
    <fill>
      <patternFill patternType="solid">
        <fgColor rgb="FFA5A5A5"/>
      </patternFill>
    </fill>
    <fill>
      <patternFill patternType="solid">
        <fgColor rgb="FFFFEB9C"/>
      </patternFill>
    </fill>
    <fill>
      <patternFill patternType="solid">
        <fgColor rgb="FF92D05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C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s>
  <cellStyleXfs count="21">
    <xf numFmtId="0" fontId="0" fillId="0" borderId="0"/>
    <xf numFmtId="0" fontId="17" fillId="2" borderId="7" applyNumberFormat="0" applyAlignment="0" applyProtection="0"/>
    <xf numFmtId="0" fontId="3" fillId="2" borderId="7" applyNumberFormat="0" applyAlignment="0" applyProtection="0"/>
    <xf numFmtId="44" fontId="1" fillId="0" borderId="0" applyFont="0" applyFill="0" applyBorder="0" applyAlignment="0" applyProtection="0"/>
    <xf numFmtId="44" fontId="16"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xf numFmtId="0" fontId="20" fillId="3" borderId="0" applyNumberFormat="0" applyBorder="0" applyAlignment="0" applyProtection="0"/>
    <xf numFmtId="0" fontId="1" fillId="0" borderId="0"/>
    <xf numFmtId="0" fontId="1" fillId="0" borderId="0"/>
    <xf numFmtId="0" fontId="16" fillId="0" borderId="0"/>
    <xf numFmtId="0" fontId="5" fillId="0" borderId="0"/>
    <xf numFmtId="0" fontId="1" fillId="0" borderId="0"/>
    <xf numFmtId="0" fontId="6" fillId="0" borderId="0"/>
    <xf numFmtId="43" fontId="16" fillId="0" borderId="0" applyFont="0" applyFill="0" applyBorder="0" applyAlignment="0" applyProtection="0"/>
    <xf numFmtId="0" fontId="4" fillId="0" borderId="0" applyNumberFormat="0" applyFill="0" applyBorder="0" applyAlignment="0" applyProtection="0"/>
    <xf numFmtId="0" fontId="2" fillId="0" borderId="0"/>
  </cellStyleXfs>
  <cellXfs count="184">
    <xf numFmtId="0" fontId="0" fillId="0" borderId="0" xfId="0"/>
    <xf numFmtId="44" fontId="7" fillId="0" borderId="1" xfId="4" applyFont="1" applyFill="1" applyBorder="1" applyAlignment="1">
      <alignment horizontal="center" vertical="center" wrapText="1"/>
    </xf>
    <xf numFmtId="44" fontId="7" fillId="5" borderId="1" xfId="4" applyFont="1" applyFill="1" applyBorder="1" applyAlignment="1">
      <alignment wrapText="1"/>
    </xf>
    <xf numFmtId="0" fontId="7" fillId="0" borderId="1" xfId="14" applyFont="1" applyFill="1" applyBorder="1" applyAlignment="1">
      <alignment vertical="center" wrapText="1"/>
    </xf>
    <xf numFmtId="0" fontId="7" fillId="0" borderId="1" xfId="14" applyFont="1" applyBorder="1" applyAlignment="1">
      <alignment vertical="center" wrapText="1"/>
    </xf>
    <xf numFmtId="0" fontId="9" fillId="5" borderId="1" xfId="17" applyFont="1" applyFill="1" applyBorder="1"/>
    <xf numFmtId="0" fontId="9" fillId="0" borderId="0" xfId="17" applyFont="1" applyFill="1" applyBorder="1"/>
    <xf numFmtId="0" fontId="12" fillId="0" borderId="2" xfId="16" applyFont="1" applyFill="1" applyBorder="1" applyAlignment="1">
      <alignment vertical="center" wrapText="1"/>
    </xf>
    <xf numFmtId="0" fontId="12" fillId="0" borderId="1" xfId="14" applyFont="1" applyBorder="1" applyAlignment="1">
      <alignment vertical="center" wrapText="1"/>
    </xf>
    <xf numFmtId="0" fontId="11" fillId="0" borderId="0" xfId="17" applyFont="1" applyFill="1" applyBorder="1"/>
    <xf numFmtId="0" fontId="11" fillId="0" borderId="0" xfId="17" applyFont="1"/>
    <xf numFmtId="0" fontId="11" fillId="0" borderId="0" xfId="17" applyFont="1" applyAlignment="1">
      <alignment horizontal="left" vertical="center"/>
    </xf>
    <xf numFmtId="0" fontId="11" fillId="0" borderId="0" xfId="17" applyFont="1" applyFill="1" applyBorder="1" applyAlignment="1">
      <alignment horizontal="left" vertical="center"/>
    </xf>
    <xf numFmtId="0" fontId="11" fillId="0" borderId="0" xfId="17" applyFont="1" applyFill="1" applyAlignment="1">
      <alignment horizontal="left" vertical="center"/>
    </xf>
    <xf numFmtId="0" fontId="21" fillId="0" borderId="0" xfId="17" applyFont="1"/>
    <xf numFmtId="14" fontId="11" fillId="0" borderId="0" xfId="17" applyNumberFormat="1" applyFont="1" applyAlignment="1">
      <alignment horizontal="left" vertical="center"/>
    </xf>
    <xf numFmtId="0" fontId="21" fillId="4" borderId="0" xfId="17" applyFont="1" applyFill="1" applyAlignment="1">
      <alignment vertical="center"/>
    </xf>
    <xf numFmtId="0" fontId="21" fillId="4" borderId="0" xfId="17" applyFont="1" applyFill="1" applyBorder="1" applyAlignment="1">
      <alignment vertical="center"/>
    </xf>
    <xf numFmtId="0" fontId="21" fillId="0" borderId="0" xfId="17" applyFont="1" applyFill="1" applyAlignment="1">
      <alignment vertical="center"/>
    </xf>
    <xf numFmtId="0" fontId="9" fillId="0" borderId="0" xfId="17" applyFont="1"/>
    <xf numFmtId="0" fontId="21" fillId="0" borderId="0" xfId="17" applyFont="1" applyFill="1" applyAlignment="1">
      <alignment horizontal="left" vertical="center"/>
    </xf>
    <xf numFmtId="0" fontId="21" fillId="0" borderId="0" xfId="17" applyFont="1" applyFill="1" applyBorder="1" applyAlignment="1">
      <alignment horizontal="left" vertical="center"/>
    </xf>
    <xf numFmtId="0" fontId="21" fillId="0" borderId="0" xfId="17" applyFont="1" applyFill="1" applyAlignment="1"/>
    <xf numFmtId="0" fontId="23" fillId="0" borderId="0" xfId="17" applyFont="1" applyAlignment="1"/>
    <xf numFmtId="0" fontId="9" fillId="0" borderId="0" xfId="17" applyFont="1" applyAlignment="1">
      <alignment horizontal="left" vertical="center"/>
    </xf>
    <xf numFmtId="0" fontId="9" fillId="0" borderId="0" xfId="17" applyFont="1" applyFill="1" applyBorder="1" applyAlignment="1">
      <alignment horizontal="left" vertical="center"/>
    </xf>
    <xf numFmtId="0" fontId="9" fillId="0" borderId="0" xfId="17" applyFont="1" applyFill="1" applyAlignment="1">
      <alignment horizontal="left" vertical="center"/>
    </xf>
    <xf numFmtId="0" fontId="24" fillId="0" borderId="0" xfId="17" applyFont="1"/>
    <xf numFmtId="0" fontId="21" fillId="5" borderId="1" xfId="17" applyFont="1" applyFill="1" applyBorder="1" applyAlignment="1">
      <alignment horizontal="center" vertical="center" wrapText="1"/>
    </xf>
    <xf numFmtId="0" fontId="11" fillId="0" borderId="1" xfId="17" applyFont="1" applyBorder="1" applyAlignment="1">
      <alignment horizontal="center" vertical="center"/>
    </xf>
    <xf numFmtId="0" fontId="7" fillId="0" borderId="1" xfId="13" applyFont="1" applyBorder="1" applyAlignment="1">
      <alignment horizontal="center" vertical="center" wrapText="1"/>
    </xf>
    <xf numFmtId="0" fontId="7" fillId="0" borderId="1" xfId="13" applyFont="1" applyFill="1" applyBorder="1" applyAlignment="1">
      <alignment vertical="center" wrapText="1"/>
    </xf>
    <xf numFmtId="0" fontId="7" fillId="0" borderId="1" xfId="13" applyFont="1" applyFill="1" applyBorder="1" applyAlignment="1">
      <alignment vertical="top" wrapText="1"/>
    </xf>
    <xf numFmtId="44" fontId="11" fillId="0" borderId="1" xfId="17" applyNumberFormat="1" applyFont="1" applyFill="1" applyBorder="1" applyAlignment="1">
      <alignment horizontal="center" vertical="center" wrapText="1"/>
    </xf>
    <xf numFmtId="0" fontId="11" fillId="0" borderId="1" xfId="17" applyFont="1" applyBorder="1" applyAlignment="1">
      <alignment horizontal="center" vertical="center" wrapText="1"/>
    </xf>
    <xf numFmtId="0" fontId="7" fillId="0" borderId="1" xfId="13" applyFont="1" applyFill="1" applyBorder="1" applyAlignment="1">
      <alignment horizontal="center" vertical="center" wrapText="1"/>
    </xf>
    <xf numFmtId="0" fontId="11" fillId="0" borderId="1" xfId="17" applyFont="1" applyFill="1" applyBorder="1" applyAlignment="1">
      <alignment horizontal="center" vertical="center" wrapText="1"/>
    </xf>
    <xf numFmtId="0" fontId="7" fillId="0" borderId="1" xfId="13" applyFont="1" applyBorder="1" applyAlignment="1">
      <alignment horizontal="center" vertical="center"/>
    </xf>
    <xf numFmtId="44" fontId="11" fillId="0" borderId="1" xfId="17" applyNumberFormat="1" applyFont="1" applyBorder="1" applyAlignment="1">
      <alignment horizontal="center" vertical="center" wrapText="1"/>
    </xf>
    <xf numFmtId="0" fontId="7" fillId="0" borderId="1" xfId="16" applyFont="1" applyFill="1" applyBorder="1" applyAlignment="1">
      <alignment vertical="center" wrapText="1"/>
    </xf>
    <xf numFmtId="0" fontId="7" fillId="0" borderId="1" xfId="16" applyFont="1" applyFill="1" applyBorder="1" applyAlignment="1">
      <alignment vertical="top" wrapText="1"/>
    </xf>
    <xf numFmtId="0" fontId="7" fillId="0" borderId="2" xfId="16" applyFont="1" applyFill="1" applyBorder="1" applyAlignment="1">
      <alignment vertical="center" wrapText="1"/>
    </xf>
    <xf numFmtId="0" fontId="7" fillId="0" borderId="1" xfId="13" applyFont="1" applyFill="1" applyBorder="1" applyAlignment="1">
      <alignment horizontal="center" vertical="center"/>
    </xf>
    <xf numFmtId="0" fontId="9" fillId="0" borderId="0" xfId="17" applyFont="1" applyFill="1"/>
    <xf numFmtId="0" fontId="27" fillId="0" borderId="0" xfId="7" applyFont="1"/>
    <xf numFmtId="44" fontId="7" fillId="0" borderId="1" xfId="17" applyNumberFormat="1" applyFont="1" applyFill="1" applyBorder="1" applyAlignment="1">
      <alignment horizontal="center" vertical="center" wrapText="1"/>
    </xf>
    <xf numFmtId="44" fontId="7" fillId="5" borderId="1" xfId="17" applyNumberFormat="1" applyFont="1" applyFill="1" applyBorder="1" applyAlignment="1">
      <alignment horizontal="left" vertical="center" wrapText="1"/>
    </xf>
    <xf numFmtId="44" fontId="7" fillId="0" borderId="1" xfId="17" applyNumberFormat="1" applyFont="1" applyBorder="1" applyAlignment="1">
      <alignment horizontal="center" vertical="center" wrapText="1"/>
    </xf>
    <xf numFmtId="0" fontId="21" fillId="5" borderId="1" xfId="17" applyFont="1" applyFill="1" applyBorder="1" applyAlignment="1">
      <alignment horizontal="right" vertical="center" wrapText="1"/>
    </xf>
    <xf numFmtId="44" fontId="11" fillId="5" borderId="1" xfId="17" applyNumberFormat="1" applyFont="1" applyFill="1" applyBorder="1" applyAlignment="1">
      <alignment horizontal="left" vertical="center"/>
    </xf>
    <xf numFmtId="44" fontId="7" fillId="5" borderId="1" xfId="17" applyNumberFormat="1" applyFont="1" applyFill="1" applyBorder="1" applyAlignment="1">
      <alignment horizontal="left" vertical="center"/>
    </xf>
    <xf numFmtId="0" fontId="21" fillId="5" borderId="1" xfId="17" applyFont="1" applyFill="1" applyBorder="1" applyAlignment="1">
      <alignment horizontal="center" vertical="center"/>
    </xf>
    <xf numFmtId="0" fontId="7" fillId="0" borderId="2" xfId="14" applyFont="1" applyFill="1" applyBorder="1" applyAlignment="1">
      <alignment vertical="center" wrapText="1"/>
    </xf>
    <xf numFmtId="0" fontId="7" fillId="0" borderId="1" xfId="17" applyFont="1" applyBorder="1" applyAlignment="1">
      <alignment horizontal="left" vertical="center" wrapText="1"/>
    </xf>
    <xf numFmtId="44" fontId="21" fillId="0" borderId="1" xfId="17" applyNumberFormat="1" applyFont="1" applyBorder="1" applyAlignment="1">
      <alignment horizontal="center" vertical="center" wrapText="1"/>
    </xf>
    <xf numFmtId="0" fontId="7" fillId="0" borderId="1" xfId="17" applyFont="1" applyFill="1" applyBorder="1" applyAlignment="1">
      <alignment vertical="center" wrapText="1"/>
    </xf>
    <xf numFmtId="0" fontId="21" fillId="0" borderId="1" xfId="17" applyFont="1" applyFill="1" applyBorder="1" applyAlignment="1">
      <alignment horizontal="center" vertical="center" wrapText="1"/>
    </xf>
    <xf numFmtId="44" fontId="7" fillId="0" borderId="1" xfId="17" applyNumberFormat="1" applyFont="1" applyFill="1" applyBorder="1" applyAlignment="1">
      <alignment horizontal="center" vertical="center"/>
    </xf>
    <xf numFmtId="44" fontId="7" fillId="0" borderId="1" xfId="4" applyFont="1" applyBorder="1" applyAlignment="1">
      <alignment horizontal="center" vertical="center" wrapText="1"/>
    </xf>
    <xf numFmtId="0" fontId="8" fillId="0" borderId="1" xfId="13" applyFont="1" applyFill="1" applyBorder="1" applyAlignment="1">
      <alignment vertical="center" wrapText="1"/>
    </xf>
    <xf numFmtId="0" fontId="11" fillId="0" borderId="1" xfId="17" applyFont="1" applyFill="1" applyBorder="1" applyAlignment="1">
      <alignment horizontal="center" vertical="center"/>
    </xf>
    <xf numFmtId="44" fontId="7" fillId="0" borderId="1" xfId="17" applyNumberFormat="1" applyFont="1" applyBorder="1" applyAlignment="1">
      <alignment horizontal="center" vertical="center"/>
    </xf>
    <xf numFmtId="0" fontId="9" fillId="0" borderId="1" xfId="17" applyFont="1" applyBorder="1" applyAlignment="1">
      <alignment horizontal="center" vertical="center"/>
    </xf>
    <xf numFmtId="0" fontId="7" fillId="0" borderId="1" xfId="17" applyFont="1" applyBorder="1" applyAlignment="1">
      <alignment wrapText="1"/>
    </xf>
    <xf numFmtId="0" fontId="9" fillId="0" borderId="1" xfId="17" applyFont="1" applyFill="1" applyBorder="1" applyAlignment="1">
      <alignment horizontal="center" vertical="center"/>
    </xf>
    <xf numFmtId="0" fontId="9" fillId="0" borderId="1" xfId="17" applyFont="1" applyBorder="1"/>
    <xf numFmtId="0" fontId="8" fillId="0" borderId="1" xfId="17" applyFont="1" applyFill="1" applyBorder="1" applyAlignment="1">
      <alignment horizontal="right" wrapText="1"/>
    </xf>
    <xf numFmtId="44" fontId="11" fillId="0" borderId="1" xfId="17" applyNumberFormat="1" applyFont="1" applyFill="1" applyBorder="1" applyAlignment="1">
      <alignment horizontal="center" vertical="center"/>
    </xf>
    <xf numFmtId="0" fontId="9" fillId="6" borderId="1" xfId="17" applyFont="1" applyFill="1" applyBorder="1"/>
    <xf numFmtId="0" fontId="21" fillId="6" borderId="1" xfId="17" applyFont="1" applyFill="1" applyBorder="1" applyAlignment="1">
      <alignment horizontal="right" vertical="center" wrapText="1"/>
    </xf>
    <xf numFmtId="44" fontId="11" fillId="6" borderId="1" xfId="17" applyNumberFormat="1" applyFont="1" applyFill="1" applyBorder="1" applyAlignment="1">
      <alignment horizontal="center" vertical="center"/>
    </xf>
    <xf numFmtId="44" fontId="7" fillId="6" borderId="1" xfId="17" applyNumberFormat="1" applyFont="1" applyFill="1" applyBorder="1" applyAlignment="1">
      <alignment horizontal="center" vertical="center"/>
    </xf>
    <xf numFmtId="44" fontId="7" fillId="6" borderId="1" xfId="17" applyNumberFormat="1" applyFont="1" applyFill="1" applyBorder="1" applyAlignment="1">
      <alignment horizontal="left" vertical="center"/>
    </xf>
    <xf numFmtId="0" fontId="21" fillId="6" borderId="1" xfId="17" applyFont="1" applyFill="1" applyBorder="1" applyAlignment="1">
      <alignment horizontal="center" vertical="center"/>
    </xf>
    <xf numFmtId="0" fontId="9" fillId="0" borderId="1" xfId="17" applyFont="1" applyFill="1" applyBorder="1"/>
    <xf numFmtId="0" fontId="21" fillId="0" borderId="1" xfId="17" applyFont="1" applyFill="1" applyBorder="1" applyAlignment="1">
      <alignment horizontal="right" wrapText="1"/>
    </xf>
    <xf numFmtId="0" fontId="9" fillId="0" borderId="0" xfId="17" applyFont="1" applyBorder="1"/>
    <xf numFmtId="0" fontId="29" fillId="0" borderId="1" xfId="14" applyFont="1" applyBorder="1" applyAlignment="1">
      <alignment horizontal="center" vertical="center" wrapText="1"/>
    </xf>
    <xf numFmtId="0" fontId="21" fillId="5" borderId="1" xfId="17" applyFont="1" applyFill="1" applyBorder="1" applyAlignment="1">
      <alignment horizontal="left" vertical="center" wrapText="1"/>
    </xf>
    <xf numFmtId="0" fontId="21" fillId="5" borderId="1" xfId="17" applyFont="1" applyFill="1" applyBorder="1"/>
    <xf numFmtId="0" fontId="11" fillId="0" borderId="0" xfId="17" applyFont="1" applyAlignment="1">
      <alignment horizontal="right" vertical="center"/>
    </xf>
    <xf numFmtId="39" fontId="11" fillId="0" borderId="0" xfId="17" applyNumberFormat="1" applyFont="1" applyAlignment="1">
      <alignment horizontal="right" vertical="center"/>
    </xf>
    <xf numFmtId="44" fontId="11" fillId="0" borderId="0" xfId="17" applyNumberFormat="1" applyFont="1" applyFill="1" applyAlignment="1">
      <alignment horizontal="left" vertical="center"/>
    </xf>
    <xf numFmtId="0" fontId="9" fillId="0" borderId="1" xfId="17" applyFont="1" applyFill="1" applyBorder="1" applyAlignment="1">
      <alignment horizontal="left" vertical="center"/>
    </xf>
    <xf numFmtId="44" fontId="7" fillId="5" borderId="5" xfId="17" applyNumberFormat="1" applyFont="1" applyFill="1" applyBorder="1" applyAlignment="1">
      <alignment horizontal="left" vertical="center" wrapText="1"/>
    </xf>
    <xf numFmtId="44" fontId="7" fillId="5" borderId="3" xfId="17" applyNumberFormat="1" applyFont="1" applyFill="1" applyBorder="1" applyAlignment="1">
      <alignment horizontal="left" vertical="center" wrapText="1"/>
    </xf>
    <xf numFmtId="43" fontId="11" fillId="0" borderId="0" xfId="18" applyFont="1" applyAlignment="1">
      <alignment horizontal="left" vertical="center"/>
    </xf>
    <xf numFmtId="14" fontId="21" fillId="0" borderId="0" xfId="17" applyNumberFormat="1" applyFont="1" applyFill="1" applyAlignment="1">
      <alignment horizontal="left" vertical="center"/>
    </xf>
    <xf numFmtId="44" fontId="11" fillId="0" borderId="0" xfId="17" applyNumberFormat="1" applyFont="1" applyFill="1"/>
    <xf numFmtId="44" fontId="7" fillId="0" borderId="1" xfId="4" applyNumberFormat="1" applyFont="1" applyFill="1" applyBorder="1" applyAlignment="1">
      <alignment horizontal="center" vertical="center" wrapText="1"/>
    </xf>
    <xf numFmtId="0" fontId="7" fillId="0" borderId="1" xfId="14" applyFont="1" applyBorder="1" applyAlignment="1">
      <alignment vertical="top" wrapText="1"/>
    </xf>
    <xf numFmtId="0" fontId="11" fillId="0" borderId="5" xfId="17" applyFont="1" applyFill="1" applyBorder="1" applyAlignment="1">
      <alignment horizontal="center" vertical="center"/>
    </xf>
    <xf numFmtId="0" fontId="7" fillId="0" borderId="5" xfId="13" applyFont="1" applyFill="1" applyBorder="1" applyAlignment="1">
      <alignment horizontal="center" vertical="center" wrapText="1"/>
    </xf>
    <xf numFmtId="0" fontId="7" fillId="0" borderId="5" xfId="16" applyFont="1" applyFill="1" applyBorder="1" applyAlignment="1">
      <alignment horizontal="left" vertical="center" wrapText="1"/>
    </xf>
    <xf numFmtId="44" fontId="7" fillId="4" borderId="1" xfId="17" applyNumberFormat="1" applyFont="1" applyFill="1" applyBorder="1" applyAlignment="1">
      <alignment horizontal="center" vertical="center" wrapText="1"/>
    </xf>
    <xf numFmtId="44" fontId="7" fillId="4" borderId="1" xfId="17" applyNumberFormat="1" applyFont="1" applyFill="1" applyBorder="1" applyAlignment="1">
      <alignment horizontal="center" vertical="center"/>
    </xf>
    <xf numFmtId="44" fontId="7" fillId="4" borderId="3" xfId="17" applyNumberFormat="1" applyFont="1" applyFill="1" applyBorder="1" applyAlignment="1">
      <alignment horizontal="center" vertical="center" wrapText="1"/>
    </xf>
    <xf numFmtId="44" fontId="7" fillId="4" borderId="5" xfId="17" applyNumberFormat="1" applyFont="1" applyFill="1" applyBorder="1" applyAlignment="1">
      <alignment horizontal="center" vertical="center" wrapText="1"/>
    </xf>
    <xf numFmtId="44" fontId="7" fillId="5" borderId="3" xfId="4" applyFont="1" applyFill="1" applyBorder="1" applyAlignment="1">
      <alignment wrapText="1"/>
    </xf>
    <xf numFmtId="0" fontId="7" fillId="4" borderId="3" xfId="14" applyFont="1" applyFill="1" applyBorder="1" applyAlignment="1">
      <alignment vertical="center" wrapText="1"/>
    </xf>
    <xf numFmtId="0" fontId="7" fillId="4" borderId="5" xfId="14" applyFont="1" applyFill="1" applyBorder="1" applyAlignment="1">
      <alignment horizontal="left" vertical="center" wrapText="1"/>
    </xf>
    <xf numFmtId="0" fontId="7" fillId="4" borderId="1" xfId="14" applyFont="1" applyFill="1" applyBorder="1" applyAlignment="1">
      <alignment vertical="center" wrapText="1"/>
    </xf>
    <xf numFmtId="0" fontId="7" fillId="4" borderId="1" xfId="14" applyFont="1" applyFill="1" applyBorder="1" applyAlignment="1">
      <alignment vertical="top" wrapText="1"/>
    </xf>
    <xf numFmtId="44" fontId="7" fillId="0" borderId="3" xfId="17" applyNumberFormat="1" applyFont="1" applyBorder="1" applyAlignment="1">
      <alignment horizontal="center" vertical="center" wrapText="1"/>
    </xf>
    <xf numFmtId="44" fontId="7" fillId="0" borderId="5" xfId="17" applyNumberFormat="1" applyFont="1" applyBorder="1" applyAlignment="1">
      <alignment horizontal="center" vertical="center" wrapText="1"/>
    </xf>
    <xf numFmtId="44" fontId="7" fillId="0" borderId="5" xfId="17" applyNumberFormat="1" applyFont="1" applyFill="1" applyBorder="1" applyAlignment="1">
      <alignment horizontal="center" vertical="center" wrapText="1"/>
    </xf>
    <xf numFmtId="44" fontId="7" fillId="0" borderId="3" xfId="4" applyFont="1" applyFill="1" applyBorder="1" applyAlignment="1">
      <alignment horizontal="center" vertical="center" wrapText="1"/>
    </xf>
    <xf numFmtId="44" fontId="7" fillId="0" borderId="5" xfId="4" applyFont="1" applyFill="1" applyBorder="1" applyAlignment="1">
      <alignment horizontal="center" vertical="center" wrapText="1"/>
    </xf>
    <xf numFmtId="0" fontId="11" fillId="0" borderId="3" xfId="17" applyFont="1" applyBorder="1" applyAlignment="1">
      <alignment horizontal="center" vertical="center"/>
    </xf>
    <xf numFmtId="0" fontId="11" fillId="0" borderId="5" xfId="17" applyFont="1" applyBorder="1" applyAlignment="1">
      <alignment horizontal="center" vertical="center"/>
    </xf>
    <xf numFmtId="0" fontId="7" fillId="0" borderId="5" xfId="16" applyFont="1" applyFill="1" applyBorder="1" applyAlignment="1">
      <alignment horizontal="center" vertical="top" wrapText="1"/>
    </xf>
    <xf numFmtId="0" fontId="11" fillId="0" borderId="5" xfId="17" applyFont="1" applyBorder="1" applyAlignment="1">
      <alignment horizontal="center" vertical="center" wrapText="1"/>
    </xf>
    <xf numFmtId="44" fontId="7" fillId="0" borderId="3" xfId="4" applyNumberFormat="1" applyFont="1" applyFill="1" applyBorder="1" applyAlignment="1">
      <alignment horizontal="center" vertical="center" wrapText="1"/>
    </xf>
    <xf numFmtId="44" fontId="7" fillId="0" borderId="5" xfId="4" applyNumberFormat="1" applyFont="1" applyFill="1" applyBorder="1" applyAlignment="1">
      <alignment horizontal="center" vertical="center" wrapText="1"/>
    </xf>
    <xf numFmtId="44" fontId="7" fillId="5" borderId="5" xfId="4" applyFont="1" applyFill="1" applyBorder="1" applyAlignment="1">
      <alignment horizontal="center" wrapText="1"/>
    </xf>
    <xf numFmtId="44" fontId="11" fillId="0" borderId="3" xfId="17" applyNumberFormat="1" applyFont="1" applyBorder="1" applyAlignment="1">
      <alignment horizontal="center" vertical="center" wrapText="1"/>
    </xf>
    <xf numFmtId="44" fontId="11" fillId="0" borderId="5" xfId="17" applyNumberFormat="1" applyFont="1" applyBorder="1" applyAlignment="1">
      <alignment horizontal="center" vertical="center" wrapText="1"/>
    </xf>
    <xf numFmtId="0" fontId="21" fillId="0" borderId="1" xfId="17" applyFont="1" applyBorder="1" applyAlignment="1">
      <alignment horizontal="center" vertical="center" wrapText="1"/>
    </xf>
    <xf numFmtId="0" fontId="11" fillId="0" borderId="6" xfId="17" applyFont="1" applyBorder="1" applyAlignment="1">
      <alignment horizontal="center" vertical="center" wrapText="1"/>
    </xf>
    <xf numFmtId="0" fontId="35" fillId="0" borderId="0" xfId="17" applyFont="1"/>
    <xf numFmtId="0" fontId="7" fillId="4" borderId="1" xfId="16" applyFont="1" applyFill="1" applyBorder="1" applyAlignment="1">
      <alignment vertical="center" wrapText="1"/>
    </xf>
    <xf numFmtId="44" fontId="7" fillId="0" borderId="5" xfId="17" applyNumberFormat="1" applyFont="1" applyFill="1" applyBorder="1" applyAlignment="1">
      <alignment horizontal="center" vertical="center"/>
    </xf>
    <xf numFmtId="44" fontId="7" fillId="0" borderId="5" xfId="17" applyNumberFormat="1" applyFont="1" applyBorder="1" applyAlignment="1">
      <alignment horizontal="center" vertical="center"/>
    </xf>
    <xf numFmtId="0" fontId="11" fillId="0" borderId="5" xfId="17" applyFont="1" applyBorder="1" applyAlignment="1">
      <alignment horizontal="center" vertical="center"/>
    </xf>
    <xf numFmtId="44" fontId="7" fillId="5" borderId="5" xfId="17" applyNumberFormat="1" applyFont="1" applyFill="1" applyBorder="1" applyAlignment="1">
      <alignment horizontal="center" vertical="center" wrapText="1"/>
    </xf>
    <xf numFmtId="44" fontId="11" fillId="0" borderId="5" xfId="17" applyNumberFormat="1" applyFont="1" applyBorder="1" applyAlignment="1">
      <alignment horizontal="center" vertical="center" wrapText="1"/>
    </xf>
    <xf numFmtId="44" fontId="7" fillId="4" borderId="5" xfId="17" applyNumberFormat="1" applyFont="1" applyFill="1" applyBorder="1" applyAlignment="1">
      <alignment horizontal="center" vertical="center"/>
    </xf>
    <xf numFmtId="44" fontId="7" fillId="0" borderId="3" xfId="17" applyNumberFormat="1" applyFont="1" applyBorder="1" applyAlignment="1">
      <alignment horizontal="center" vertical="center" wrapText="1"/>
    </xf>
    <xf numFmtId="44" fontId="7" fillId="0" borderId="3" xfId="17" applyNumberFormat="1" applyFont="1" applyFill="1" applyBorder="1" applyAlignment="1">
      <alignment horizontal="center" vertical="center" wrapText="1"/>
    </xf>
    <xf numFmtId="44" fontId="7" fillId="0" borderId="3" xfId="4" applyFont="1" applyFill="1" applyBorder="1" applyAlignment="1">
      <alignment horizontal="center" vertical="center" wrapText="1"/>
    </xf>
    <xf numFmtId="0" fontId="11" fillId="0" borderId="3" xfId="17" applyFont="1" applyBorder="1" applyAlignment="1">
      <alignment horizontal="center" vertical="center"/>
    </xf>
    <xf numFmtId="0" fontId="7" fillId="0" borderId="3" xfId="13" applyFont="1" applyBorder="1" applyAlignment="1">
      <alignment horizontal="center" vertical="center"/>
    </xf>
    <xf numFmtId="0" fontId="7" fillId="0" borderId="5" xfId="13" applyFont="1" applyBorder="1" applyAlignment="1">
      <alignment horizontal="center" vertical="center"/>
    </xf>
    <xf numFmtId="44" fontId="11" fillId="0" borderId="3" xfId="17" applyNumberFormat="1" applyFont="1" applyBorder="1" applyAlignment="1">
      <alignment horizontal="center" vertical="center" wrapText="1"/>
    </xf>
    <xf numFmtId="0" fontId="7" fillId="4" borderId="1" xfId="17" applyFont="1" applyFill="1" applyBorder="1" applyAlignment="1">
      <alignment vertical="center" wrapText="1"/>
    </xf>
    <xf numFmtId="43" fontId="11" fillId="0" borderId="0" xfId="18" applyFont="1"/>
    <xf numFmtId="43" fontId="38" fillId="0" borderId="0" xfId="18" applyFont="1"/>
    <xf numFmtId="0" fontId="7" fillId="0" borderId="3" xfId="14" applyFont="1" applyFill="1" applyBorder="1" applyAlignment="1">
      <alignment vertical="center" wrapText="1"/>
    </xf>
    <xf numFmtId="44" fontId="7" fillId="0" borderId="3" xfId="4" applyFont="1" applyBorder="1" applyAlignment="1">
      <alignment horizontal="center" vertical="center" wrapText="1"/>
    </xf>
    <xf numFmtId="0" fontId="11" fillId="0" borderId="0" xfId="17" applyFont="1" applyAlignment="1">
      <alignment horizontal="left"/>
    </xf>
    <xf numFmtId="44" fontId="7" fillId="0" borderId="3" xfId="17" applyNumberFormat="1" applyFont="1" applyFill="1" applyBorder="1" applyAlignment="1">
      <alignment horizontal="center" vertical="center"/>
    </xf>
    <xf numFmtId="44" fontId="7" fillId="0" borderId="5" xfId="17" applyNumberFormat="1" applyFont="1" applyFill="1" applyBorder="1" applyAlignment="1">
      <alignment horizontal="center" vertical="center"/>
    </xf>
    <xf numFmtId="44" fontId="7" fillId="0" borderId="3" xfId="17" applyNumberFormat="1" applyFont="1" applyBorder="1" applyAlignment="1">
      <alignment horizontal="center" vertical="center"/>
    </xf>
    <xf numFmtId="44" fontId="7" fillId="0" borderId="5" xfId="17" applyNumberFormat="1" applyFont="1" applyBorder="1" applyAlignment="1">
      <alignment horizontal="center" vertical="center"/>
    </xf>
    <xf numFmtId="0" fontId="7" fillId="0" borderId="3" xfId="14" applyFont="1" applyBorder="1" applyAlignment="1">
      <alignment horizontal="left" vertical="top" wrapText="1"/>
    </xf>
    <xf numFmtId="0" fontId="7" fillId="0" borderId="5" xfId="14" applyFont="1" applyBorder="1" applyAlignment="1">
      <alignment horizontal="left" vertical="top" wrapText="1"/>
    </xf>
    <xf numFmtId="0" fontId="21" fillId="0" borderId="0" xfId="17" applyFont="1" applyFill="1" applyAlignment="1">
      <alignment horizontal="left"/>
    </xf>
    <xf numFmtId="0" fontId="21" fillId="0" borderId="1" xfId="17" applyFont="1" applyBorder="1" applyAlignment="1">
      <alignment horizontal="center" vertical="center" wrapText="1"/>
    </xf>
    <xf numFmtId="0" fontId="22" fillId="0" borderId="1" xfId="17" applyFont="1" applyBorder="1" applyAlignment="1">
      <alignment horizontal="center" vertical="center" wrapText="1"/>
    </xf>
    <xf numFmtId="44" fontId="7" fillId="0" borderId="3" xfId="17" applyNumberFormat="1" applyFont="1" applyFill="1" applyBorder="1" applyAlignment="1">
      <alignment horizontal="center" vertical="center" wrapText="1"/>
    </xf>
    <xf numFmtId="44" fontId="7" fillId="0" borderId="5" xfId="17" applyNumberFormat="1" applyFont="1" applyFill="1" applyBorder="1" applyAlignment="1">
      <alignment horizontal="center" vertical="center" wrapText="1"/>
    </xf>
    <xf numFmtId="0" fontId="7" fillId="0" borderId="3" xfId="14" applyFont="1" applyBorder="1" applyAlignment="1">
      <alignment horizontal="left" vertical="center" wrapText="1"/>
    </xf>
    <xf numFmtId="0" fontId="7" fillId="0" borderId="5" xfId="14" applyFont="1" applyBorder="1" applyAlignment="1">
      <alignment horizontal="left" vertical="center" wrapText="1"/>
    </xf>
    <xf numFmtId="44" fontId="7" fillId="0" borderId="3" xfId="17" applyNumberFormat="1" applyFont="1" applyBorder="1" applyAlignment="1">
      <alignment horizontal="center" vertical="center" wrapText="1"/>
    </xf>
    <xf numFmtId="44" fontId="7" fillId="0" borderId="5" xfId="17" applyNumberFormat="1" applyFont="1" applyBorder="1" applyAlignment="1">
      <alignment horizontal="center" vertical="center" wrapText="1"/>
    </xf>
    <xf numFmtId="44" fontId="7" fillId="0" borderId="3" xfId="4" applyFont="1" applyFill="1" applyBorder="1" applyAlignment="1">
      <alignment horizontal="center" vertical="center" wrapText="1"/>
    </xf>
    <xf numFmtId="44" fontId="7" fillId="0" borderId="5" xfId="4" applyFont="1" applyFill="1" applyBorder="1" applyAlignment="1">
      <alignment horizontal="center" vertical="center" wrapText="1"/>
    </xf>
    <xf numFmtId="0" fontId="11" fillId="0" borderId="3" xfId="17" applyFont="1" applyBorder="1" applyAlignment="1">
      <alignment horizontal="center" vertical="center"/>
    </xf>
    <xf numFmtId="0" fontId="11" fillId="0" borderId="5" xfId="17" applyFont="1" applyBorder="1" applyAlignment="1">
      <alignment horizontal="center" vertical="center"/>
    </xf>
    <xf numFmtId="44" fontId="7" fillId="5" borderId="3" xfId="17" applyNumberFormat="1" applyFont="1" applyFill="1" applyBorder="1" applyAlignment="1">
      <alignment horizontal="center" vertical="center" wrapText="1"/>
    </xf>
    <xf numFmtId="44" fontId="7" fillId="5" borderId="5" xfId="17" applyNumberFormat="1" applyFont="1" applyFill="1" applyBorder="1" applyAlignment="1">
      <alignment horizontal="center" vertical="center" wrapText="1"/>
    </xf>
    <xf numFmtId="0" fontId="11" fillId="0" borderId="2" xfId="17" applyFont="1" applyBorder="1" applyAlignment="1">
      <alignment horizontal="center" vertical="center" wrapText="1"/>
    </xf>
    <xf numFmtId="0" fontId="11" fillId="0" borderId="4" xfId="17" applyFont="1" applyBorder="1" applyAlignment="1">
      <alignment horizontal="center" vertical="center" wrapText="1"/>
    </xf>
    <xf numFmtId="0" fontId="11" fillId="0" borderId="6" xfId="17" applyFont="1" applyBorder="1" applyAlignment="1">
      <alignment horizontal="center" vertical="center" wrapText="1"/>
    </xf>
    <xf numFmtId="14" fontId="22" fillId="0" borderId="0" xfId="17" applyNumberFormat="1" applyFont="1" applyAlignment="1">
      <alignment horizontal="center" vertical="top"/>
    </xf>
    <xf numFmtId="0" fontId="21" fillId="7" borderId="0" xfId="17" applyFont="1" applyFill="1" applyAlignment="1">
      <alignment horizontal="left" vertical="center"/>
    </xf>
    <xf numFmtId="0" fontId="11" fillId="0" borderId="3" xfId="17" applyFont="1" applyBorder="1" applyAlignment="1">
      <alignment horizontal="center" vertical="center" wrapText="1"/>
    </xf>
    <xf numFmtId="0" fontId="11" fillId="0" borderId="5" xfId="17" applyFont="1" applyBorder="1" applyAlignment="1">
      <alignment horizontal="center" vertical="center" wrapText="1"/>
    </xf>
    <xf numFmtId="44" fontId="7" fillId="0" borderId="3" xfId="4" applyNumberFormat="1" applyFont="1" applyFill="1" applyBorder="1" applyAlignment="1">
      <alignment horizontal="center" vertical="center" wrapText="1"/>
    </xf>
    <xf numFmtId="44" fontId="7" fillId="0" borderId="5" xfId="4" applyNumberFormat="1" applyFont="1" applyFill="1" applyBorder="1" applyAlignment="1">
      <alignment horizontal="center" vertical="center" wrapText="1"/>
    </xf>
    <xf numFmtId="44" fontId="11" fillId="0" borderId="3" xfId="17" applyNumberFormat="1" applyFont="1" applyBorder="1" applyAlignment="1">
      <alignment horizontal="center" vertical="center" wrapText="1"/>
    </xf>
    <xf numFmtId="44" fontId="11" fillId="0" borderId="5" xfId="17" applyNumberFormat="1" applyFont="1" applyBorder="1" applyAlignment="1">
      <alignment horizontal="center" vertical="center" wrapText="1"/>
    </xf>
    <xf numFmtId="44" fontId="7" fillId="5" borderId="3" xfId="4" applyFont="1" applyFill="1" applyBorder="1" applyAlignment="1">
      <alignment horizontal="center" wrapText="1"/>
    </xf>
    <xf numFmtId="44" fontId="7" fillId="5" borderId="5" xfId="4" applyFont="1" applyFill="1" applyBorder="1" applyAlignment="1">
      <alignment horizontal="center" wrapText="1"/>
    </xf>
    <xf numFmtId="0" fontId="7" fillId="0" borderId="3" xfId="13" applyFont="1" applyBorder="1" applyAlignment="1">
      <alignment horizontal="center" vertical="center"/>
    </xf>
    <xf numFmtId="0" fontId="7" fillId="0" borderId="5" xfId="13" applyFont="1" applyBorder="1" applyAlignment="1">
      <alignment horizontal="center" vertical="center"/>
    </xf>
    <xf numFmtId="0" fontId="12" fillId="0" borderId="3" xfId="16" applyFont="1" applyFill="1" applyBorder="1" applyAlignment="1">
      <alignment horizontal="left" vertical="center" wrapText="1"/>
    </xf>
    <xf numFmtId="0" fontId="12" fillId="0" borderId="5" xfId="16" applyFont="1" applyFill="1" applyBorder="1" applyAlignment="1">
      <alignment horizontal="left" vertical="center" wrapText="1"/>
    </xf>
    <xf numFmtId="0" fontId="7" fillId="0" borderId="3" xfId="13" applyFont="1" applyBorder="1" applyAlignment="1">
      <alignment horizontal="center" vertical="center" wrapText="1"/>
    </xf>
    <xf numFmtId="0" fontId="7" fillId="0" borderId="5" xfId="13" applyFont="1" applyBorder="1" applyAlignment="1">
      <alignment horizontal="center" vertical="center" wrapText="1"/>
    </xf>
    <xf numFmtId="0" fontId="7" fillId="0" borderId="3" xfId="16" applyFont="1" applyFill="1" applyBorder="1" applyAlignment="1">
      <alignment horizontal="center" vertical="top" wrapText="1"/>
    </xf>
    <xf numFmtId="0" fontId="7" fillId="0" borderId="5" xfId="16" applyFont="1" applyFill="1" applyBorder="1" applyAlignment="1">
      <alignment horizontal="center" vertical="top" wrapText="1"/>
    </xf>
    <xf numFmtId="44" fontId="7" fillId="4" borderId="3" xfId="17" applyNumberFormat="1" applyFont="1" applyFill="1" applyBorder="1" applyAlignment="1">
      <alignment horizontal="center" vertical="center"/>
    </xf>
    <xf numFmtId="44" fontId="7" fillId="4" borderId="5" xfId="17" applyNumberFormat="1" applyFont="1" applyFill="1" applyBorder="1" applyAlignment="1">
      <alignment horizontal="center" vertical="center"/>
    </xf>
  </cellXfs>
  <cellStyles count="21">
    <cellStyle name="Check Cell 2" xfId="1"/>
    <cellStyle name="Check Cell 3" xfId="2"/>
    <cellStyle name="Comma" xfId="18" builtinId="3"/>
    <cellStyle name="Currency 2" xfId="3"/>
    <cellStyle name="Currency 2 2" xfId="4"/>
    <cellStyle name="Currency 3" xfId="5"/>
    <cellStyle name="Explanatory Text 2" xfId="6"/>
    <cellStyle name="Hyperlink" xfId="7" builtinId="8"/>
    <cellStyle name="Hyperlink 2" xfId="8"/>
    <cellStyle name="Hyperlink 2 2" xfId="9"/>
    <cellStyle name="Hyperlink 3" xfId="10"/>
    <cellStyle name="Hyperlink 3 2" xfId="19"/>
    <cellStyle name="Neutral 2" xfId="11"/>
    <cellStyle name="Normal" xfId="0" builtinId="0"/>
    <cellStyle name="Normal 2" xfId="12"/>
    <cellStyle name="Normal 2 2" xfId="13"/>
    <cellStyle name="Normal 2 3" xfId="14"/>
    <cellStyle name="Normal 3" xfId="15"/>
    <cellStyle name="Normal 3 2" xfId="16"/>
    <cellStyle name="Normal 3 3" xfId="20"/>
    <cellStyle name="Normal 4" xfId="17"/>
  </cellStyles>
  <dxfs count="0"/>
  <tableStyles count="0" defaultTableStyle="TableStyleMedium2"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00B0F0"/>
  </sheetPr>
  <dimension ref="A1:V353"/>
  <sheetViews>
    <sheetView tabSelected="1" workbookViewId="0">
      <pane xSplit="3" topLeftCell="D1" activePane="topRight" state="frozen"/>
      <selection activeCell="A13" sqref="A13"/>
      <selection pane="topRight" activeCell="T11" sqref="T11"/>
    </sheetView>
  </sheetViews>
  <sheetFormatPr defaultColWidth="8.42578125" defaultRowHeight="12.75" x14ac:dyDescent="0.2"/>
  <cols>
    <col min="1" max="1" width="8.42578125" style="19" customWidth="1"/>
    <col min="2" max="2" width="11.140625" style="19" customWidth="1"/>
    <col min="3" max="3" width="66.42578125" style="19" customWidth="1"/>
    <col min="4" max="4" width="8" style="24" customWidth="1"/>
    <col min="5" max="5" width="15.42578125" style="24" customWidth="1"/>
    <col min="6" max="7" width="15.42578125" style="24" hidden="1" customWidth="1"/>
    <col min="8" max="8" width="15.42578125" style="24" customWidth="1"/>
    <col min="9" max="9" width="2.42578125" style="83" customWidth="1"/>
    <col min="10" max="10" width="15.42578125" style="24" customWidth="1"/>
    <col min="11" max="12" width="15.42578125" style="24" hidden="1" customWidth="1"/>
    <col min="13" max="14" width="15.42578125" style="24" customWidth="1"/>
    <col min="15" max="15" width="2.42578125" style="26" customWidth="1"/>
    <col min="16" max="16" width="15.42578125" style="24" customWidth="1"/>
    <col min="17" max="18" width="15.42578125" style="24" hidden="1" customWidth="1"/>
    <col min="19" max="20" width="15.42578125" style="24" customWidth="1"/>
    <col min="21" max="21" width="10.140625" style="27" customWidth="1"/>
    <col min="22" max="22" width="24.28515625" style="19" customWidth="1"/>
    <col min="23" max="23" width="8.42578125" style="19"/>
    <col min="24" max="24" width="9" style="19" customWidth="1"/>
    <col min="25" max="16384" width="8.42578125" style="19"/>
  </cols>
  <sheetData>
    <row r="1" spans="1:22" s="10" customFormat="1" ht="12.95" x14ac:dyDescent="0.15">
      <c r="B1" s="139" t="s">
        <v>6</v>
      </c>
      <c r="C1" s="139"/>
      <c r="D1" s="11"/>
      <c r="E1" s="11"/>
      <c r="F1" s="11"/>
      <c r="G1" s="11"/>
      <c r="H1" s="11"/>
      <c r="I1" s="12"/>
      <c r="J1" s="11"/>
      <c r="K1" s="11"/>
      <c r="L1" s="11"/>
      <c r="M1" s="11"/>
      <c r="N1" s="11"/>
      <c r="O1" s="13"/>
      <c r="P1" s="11"/>
      <c r="Q1" s="11"/>
      <c r="R1" s="11"/>
      <c r="S1" s="11"/>
      <c r="T1" s="11"/>
      <c r="U1" s="14"/>
    </row>
    <row r="2" spans="1:22" s="10" customFormat="1" ht="24.75" customHeight="1" x14ac:dyDescent="0.15">
      <c r="B2" s="164" t="s">
        <v>7</v>
      </c>
      <c r="C2" s="164"/>
      <c r="D2" s="15"/>
      <c r="E2" s="16" t="s">
        <v>8</v>
      </c>
      <c r="F2" s="16"/>
      <c r="G2" s="16"/>
      <c r="H2" s="16"/>
      <c r="I2" s="17"/>
      <c r="J2" s="16"/>
      <c r="K2" s="16"/>
      <c r="L2" s="16"/>
      <c r="M2" s="16"/>
      <c r="N2" s="16"/>
      <c r="O2" s="18"/>
      <c r="P2" s="18"/>
      <c r="Q2" s="11"/>
      <c r="R2" s="11"/>
      <c r="S2" s="11"/>
      <c r="T2" s="11"/>
      <c r="U2" s="14"/>
    </row>
    <row r="3" spans="1:22" ht="24.75" customHeight="1" x14ac:dyDescent="0.2">
      <c r="B3" s="165" t="s">
        <v>9</v>
      </c>
      <c r="C3" s="165"/>
      <c r="D3" s="20"/>
      <c r="E3" s="87"/>
      <c r="F3" s="20"/>
      <c r="G3" s="20"/>
      <c r="H3" s="20"/>
      <c r="I3" s="21"/>
      <c r="J3" s="20"/>
      <c r="K3" s="20"/>
      <c r="L3" s="20"/>
      <c r="M3" s="20"/>
      <c r="N3" s="20"/>
      <c r="O3" s="20"/>
      <c r="P3" s="20"/>
      <c r="Q3" s="20"/>
      <c r="R3" s="20"/>
      <c r="S3" s="20"/>
      <c r="T3" s="20"/>
      <c r="U3" s="22"/>
    </row>
    <row r="4" spans="1:22" ht="24.75" customHeight="1" x14ac:dyDescent="0.2">
      <c r="B4" s="146" t="s">
        <v>10</v>
      </c>
      <c r="C4" s="146"/>
      <c r="D4" s="20"/>
      <c r="E4" s="20"/>
      <c r="F4" s="20"/>
      <c r="G4" s="20"/>
      <c r="H4" s="20"/>
      <c r="I4" s="21"/>
      <c r="J4" s="20"/>
      <c r="K4" s="20"/>
      <c r="L4" s="20"/>
      <c r="M4" s="20"/>
      <c r="N4" s="20"/>
      <c r="O4" s="20"/>
      <c r="P4" s="20"/>
      <c r="Q4" s="20"/>
      <c r="R4" s="20"/>
      <c r="S4" s="20"/>
      <c r="T4" s="20"/>
      <c r="U4" s="22"/>
      <c r="V4" s="23"/>
    </row>
    <row r="5" spans="1:22" ht="15.95" x14ac:dyDescent="0.2">
      <c r="C5" s="23"/>
      <c r="D5" s="23"/>
      <c r="E5" s="23"/>
      <c r="F5" s="23"/>
      <c r="G5" s="23"/>
      <c r="H5" s="23"/>
      <c r="I5" s="23"/>
      <c r="J5" s="23"/>
      <c r="K5" s="23"/>
      <c r="L5" s="23"/>
      <c r="M5" s="23"/>
      <c r="N5" s="23"/>
      <c r="O5" s="23"/>
      <c r="P5" s="23"/>
      <c r="Q5" s="23"/>
      <c r="R5" s="23"/>
      <c r="S5" s="23"/>
      <c r="T5" s="23"/>
      <c r="U5" s="23"/>
    </row>
    <row r="6" spans="1:22" ht="14.1" x14ac:dyDescent="0.2">
      <c r="I6" s="25"/>
    </row>
    <row r="7" spans="1:22" ht="14.25" customHeight="1" x14ac:dyDescent="0.2">
      <c r="A7" s="147" t="s">
        <v>11</v>
      </c>
      <c r="B7" s="147" t="s">
        <v>12</v>
      </c>
      <c r="C7" s="148" t="s">
        <v>13</v>
      </c>
      <c r="D7" s="161" t="s">
        <v>14</v>
      </c>
      <c r="E7" s="162"/>
      <c r="F7" s="162"/>
      <c r="G7" s="162"/>
      <c r="H7" s="162"/>
      <c r="I7" s="162"/>
      <c r="J7" s="162"/>
      <c r="K7" s="162"/>
      <c r="L7" s="162"/>
      <c r="M7" s="162"/>
      <c r="N7" s="162"/>
      <c r="O7" s="162"/>
      <c r="P7" s="162"/>
      <c r="Q7" s="163"/>
      <c r="R7" s="118"/>
      <c r="S7" s="118"/>
      <c r="T7" s="118"/>
      <c r="U7" s="147" t="s">
        <v>15</v>
      </c>
    </row>
    <row r="8" spans="1:22" ht="15" customHeight="1" x14ac:dyDescent="0.2">
      <c r="A8" s="147"/>
      <c r="B8" s="147"/>
      <c r="C8" s="148"/>
      <c r="D8" s="161" t="s">
        <v>16</v>
      </c>
      <c r="E8" s="162"/>
      <c r="F8" s="162"/>
      <c r="G8" s="162"/>
      <c r="H8" s="162"/>
      <c r="I8" s="162"/>
      <c r="J8" s="162"/>
      <c r="K8" s="162"/>
      <c r="L8" s="162"/>
      <c r="M8" s="162"/>
      <c r="N8" s="162"/>
      <c r="O8" s="162"/>
      <c r="P8" s="162"/>
      <c r="Q8" s="163"/>
      <c r="R8" s="118"/>
      <c r="S8" s="118"/>
      <c r="T8" s="118"/>
      <c r="U8" s="147"/>
    </row>
    <row r="9" spans="1:22" ht="56.25" customHeight="1" x14ac:dyDescent="0.2">
      <c r="A9" s="147"/>
      <c r="B9" s="147"/>
      <c r="C9" s="148"/>
      <c r="D9" s="117" t="s">
        <v>17</v>
      </c>
      <c r="E9" s="117" t="s">
        <v>18</v>
      </c>
      <c r="F9" s="117" t="s">
        <v>19</v>
      </c>
      <c r="G9" s="117" t="s">
        <v>20</v>
      </c>
      <c r="H9" s="56" t="s">
        <v>21</v>
      </c>
      <c r="I9" s="28"/>
      <c r="J9" s="117" t="s">
        <v>22</v>
      </c>
      <c r="K9" s="117" t="s">
        <v>23</v>
      </c>
      <c r="L9" s="56" t="s">
        <v>24</v>
      </c>
      <c r="M9" s="56" t="s">
        <v>25</v>
      </c>
      <c r="N9" s="56" t="s">
        <v>26</v>
      </c>
      <c r="O9" s="28"/>
      <c r="P9" s="117" t="s">
        <v>27</v>
      </c>
      <c r="Q9" s="56" t="s">
        <v>28</v>
      </c>
      <c r="R9" s="56" t="s">
        <v>29</v>
      </c>
      <c r="S9" s="56" t="s">
        <v>30</v>
      </c>
      <c r="T9" s="56" t="s">
        <v>170</v>
      </c>
      <c r="U9" s="147"/>
    </row>
    <row r="10" spans="1:22" ht="80.25" customHeight="1" x14ac:dyDescent="0.2">
      <c r="A10" s="29">
        <v>1</v>
      </c>
      <c r="B10" s="30" t="s">
        <v>17</v>
      </c>
      <c r="C10" s="31" t="s">
        <v>31</v>
      </c>
      <c r="D10" s="32"/>
      <c r="E10" s="1">
        <v>13577</v>
      </c>
      <c r="F10" s="1">
        <v>13577</v>
      </c>
      <c r="G10" s="1">
        <v>13577</v>
      </c>
      <c r="H10" s="1">
        <v>14259.26</v>
      </c>
      <c r="I10" s="2"/>
      <c r="J10" s="1">
        <v>0</v>
      </c>
      <c r="K10" s="1">
        <v>0</v>
      </c>
      <c r="L10" s="1">
        <v>0</v>
      </c>
      <c r="M10" s="1">
        <v>0</v>
      </c>
      <c r="N10" s="1">
        <v>0</v>
      </c>
      <c r="O10" s="2"/>
      <c r="P10" s="1">
        <v>0</v>
      </c>
      <c r="Q10" s="45">
        <v>0</v>
      </c>
      <c r="R10" s="45">
        <v>0</v>
      </c>
      <c r="S10" s="45">
        <v>0</v>
      </c>
      <c r="T10" s="45">
        <v>0</v>
      </c>
      <c r="U10" s="34" t="s">
        <v>32</v>
      </c>
    </row>
    <row r="11" spans="1:22" ht="113.1" customHeight="1" x14ac:dyDescent="0.2">
      <c r="A11" s="29">
        <v>2</v>
      </c>
      <c r="B11" s="35" t="s">
        <v>33</v>
      </c>
      <c r="C11" s="31" t="s">
        <v>174</v>
      </c>
      <c r="D11" s="32"/>
      <c r="E11" s="1">
        <v>0</v>
      </c>
      <c r="F11" s="1">
        <v>2976</v>
      </c>
      <c r="G11" s="1">
        <v>2976</v>
      </c>
      <c r="H11" s="1">
        <v>519</v>
      </c>
      <c r="I11" s="2"/>
      <c r="J11" s="1">
        <v>0</v>
      </c>
      <c r="K11" s="1">
        <v>0</v>
      </c>
      <c r="L11" s="1">
        <f>25*227</f>
        <v>5675</v>
      </c>
      <c r="M11" s="1">
        <f>25*227</f>
        <v>5675</v>
      </c>
      <c r="N11" s="1">
        <f>25*227</f>
        <v>5675</v>
      </c>
      <c r="O11" s="2"/>
      <c r="P11" s="1">
        <v>0</v>
      </c>
      <c r="Q11" s="45">
        <f>227*30</f>
        <v>6810</v>
      </c>
      <c r="R11" s="45">
        <f>227*30</f>
        <v>6810</v>
      </c>
      <c r="S11" s="45">
        <f>227*30</f>
        <v>6810</v>
      </c>
      <c r="T11" s="94">
        <f>60*209</f>
        <v>12540</v>
      </c>
      <c r="U11" s="36">
        <v>1100</v>
      </c>
    </row>
    <row r="12" spans="1:22" ht="93" customHeight="1" x14ac:dyDescent="0.2">
      <c r="A12" s="29">
        <v>3</v>
      </c>
      <c r="B12" s="35" t="s">
        <v>34</v>
      </c>
      <c r="C12" s="31" t="s">
        <v>35</v>
      </c>
      <c r="D12" s="32"/>
      <c r="E12" s="1">
        <v>0</v>
      </c>
      <c r="F12" s="1">
        <v>1626</v>
      </c>
      <c r="G12" s="1">
        <v>1626</v>
      </c>
      <c r="H12" s="1">
        <v>0</v>
      </c>
      <c r="I12" s="2"/>
      <c r="J12" s="1">
        <v>0</v>
      </c>
      <c r="K12" s="1">
        <v>0</v>
      </c>
      <c r="L12" s="1">
        <v>8710</v>
      </c>
      <c r="M12" s="1">
        <v>8710</v>
      </c>
      <c r="N12" s="1">
        <v>8710</v>
      </c>
      <c r="O12" s="2"/>
      <c r="P12" s="1">
        <v>0</v>
      </c>
      <c r="Q12" s="45">
        <v>8710</v>
      </c>
      <c r="R12" s="45">
        <v>8710</v>
      </c>
      <c r="S12" s="45">
        <v>8710</v>
      </c>
      <c r="T12" s="94">
        <v>8170</v>
      </c>
      <c r="U12" s="36">
        <v>1100</v>
      </c>
    </row>
    <row r="13" spans="1:22" ht="49.5" customHeight="1" x14ac:dyDescent="0.2">
      <c r="A13" s="29">
        <v>4</v>
      </c>
      <c r="B13" s="37" t="s">
        <v>17</v>
      </c>
      <c r="C13" s="31" t="s">
        <v>36</v>
      </c>
      <c r="D13" s="31"/>
      <c r="E13" s="1">
        <v>3993</v>
      </c>
      <c r="F13" s="1">
        <v>3993</v>
      </c>
      <c r="G13" s="1">
        <v>3993</v>
      </c>
      <c r="H13" s="1">
        <v>21740.58</v>
      </c>
      <c r="I13" s="2"/>
      <c r="J13" s="1">
        <v>0</v>
      </c>
      <c r="K13" s="1">
        <v>0</v>
      </c>
      <c r="L13" s="1">
        <v>0</v>
      </c>
      <c r="M13" s="1">
        <v>0</v>
      </c>
      <c r="N13" s="1">
        <v>0</v>
      </c>
      <c r="O13" s="2"/>
      <c r="P13" s="1">
        <v>0</v>
      </c>
      <c r="Q13" s="47">
        <v>0</v>
      </c>
      <c r="R13" s="47">
        <v>0</v>
      </c>
      <c r="S13" s="47">
        <v>0</v>
      </c>
      <c r="T13" s="47">
        <v>0</v>
      </c>
      <c r="U13" s="29">
        <v>1100</v>
      </c>
    </row>
    <row r="14" spans="1:22" ht="111.75" customHeight="1" x14ac:dyDescent="0.2">
      <c r="A14" s="29">
        <v>5</v>
      </c>
      <c r="B14" s="37" t="s">
        <v>17</v>
      </c>
      <c r="C14" s="31" t="s">
        <v>37</v>
      </c>
      <c r="D14" s="31"/>
      <c r="E14" s="1">
        <v>5793</v>
      </c>
      <c r="F14" s="1">
        <v>5793</v>
      </c>
      <c r="G14" s="1">
        <v>5793</v>
      </c>
      <c r="H14" s="1">
        <v>5793</v>
      </c>
      <c r="I14" s="2"/>
      <c r="J14" s="1">
        <v>0</v>
      </c>
      <c r="K14" s="1">
        <v>0</v>
      </c>
      <c r="L14" s="1">
        <v>0</v>
      </c>
      <c r="M14" s="1">
        <v>0</v>
      </c>
      <c r="N14" s="1">
        <v>0</v>
      </c>
      <c r="O14" s="2"/>
      <c r="P14" s="1">
        <v>0</v>
      </c>
      <c r="Q14" s="47">
        <v>0</v>
      </c>
      <c r="R14" s="47">
        <v>0</v>
      </c>
      <c r="S14" s="47">
        <v>0</v>
      </c>
      <c r="T14" s="47">
        <v>0</v>
      </c>
      <c r="U14" s="34" t="s">
        <v>38</v>
      </c>
    </row>
    <row r="15" spans="1:22" ht="312" customHeight="1" x14ac:dyDescent="0.2">
      <c r="A15" s="29">
        <v>6</v>
      </c>
      <c r="B15" s="30" t="s">
        <v>39</v>
      </c>
      <c r="C15" s="4" t="s">
        <v>40</v>
      </c>
      <c r="D15" s="38"/>
      <c r="E15" s="1">
        <v>37988</v>
      </c>
      <c r="F15" s="89">
        <v>0</v>
      </c>
      <c r="G15" s="89">
        <f>7062+37506+3751+4550</f>
        <v>52869</v>
      </c>
      <c r="H15" s="89">
        <v>36435.51</v>
      </c>
      <c r="I15" s="2"/>
      <c r="J15" s="1">
        <v>61191</v>
      </c>
      <c r="K15" s="1">
        <v>64130</v>
      </c>
      <c r="L15" s="1">
        <v>64130</v>
      </c>
      <c r="M15" s="1">
        <v>64130</v>
      </c>
      <c r="N15" s="1">
        <v>64130</v>
      </c>
      <c r="O15" s="2"/>
      <c r="P15" s="1">
        <v>61191</v>
      </c>
      <c r="Q15" s="47">
        <v>61191</v>
      </c>
      <c r="R15" s="47">
        <v>61191</v>
      </c>
      <c r="S15" s="47">
        <v>61191</v>
      </c>
      <c r="T15" s="45">
        <v>61191</v>
      </c>
      <c r="U15" s="34" t="s">
        <v>41</v>
      </c>
    </row>
    <row r="16" spans="1:22" ht="156" customHeight="1" x14ac:dyDescent="0.2">
      <c r="A16" s="108"/>
      <c r="B16" s="30" t="s">
        <v>39</v>
      </c>
      <c r="C16" s="99" t="s">
        <v>42</v>
      </c>
      <c r="D16" s="115"/>
      <c r="E16" s="106">
        <v>0</v>
      </c>
      <c r="F16" s="112">
        <v>0</v>
      </c>
      <c r="G16" s="112">
        <v>0</v>
      </c>
      <c r="H16" s="112">
        <v>0</v>
      </c>
      <c r="I16" s="98"/>
      <c r="J16" s="106">
        <v>0</v>
      </c>
      <c r="K16" s="106">
        <v>0</v>
      </c>
      <c r="L16" s="106">
        <v>0</v>
      </c>
      <c r="M16" s="106">
        <v>0</v>
      </c>
      <c r="N16" s="106">
        <v>0</v>
      </c>
      <c r="O16" s="98"/>
      <c r="P16" s="106">
        <v>0</v>
      </c>
      <c r="Q16" s="103">
        <v>0</v>
      </c>
      <c r="R16" s="103">
        <v>0</v>
      </c>
      <c r="S16" s="103">
        <v>0</v>
      </c>
      <c r="T16" s="96">
        <v>116076</v>
      </c>
      <c r="U16" s="34" t="s">
        <v>41</v>
      </c>
    </row>
    <row r="17" spans="1:21" ht="405.75" customHeight="1" x14ac:dyDescent="0.2">
      <c r="A17" s="157">
        <v>7</v>
      </c>
      <c r="B17" s="178" t="s">
        <v>43</v>
      </c>
      <c r="C17" s="144" t="s">
        <v>44</v>
      </c>
      <c r="D17" s="170"/>
      <c r="E17" s="155">
        <v>9983</v>
      </c>
      <c r="F17" s="168">
        <v>0</v>
      </c>
      <c r="G17" s="168">
        <f>8002+2001+4001+5135</f>
        <v>19139</v>
      </c>
      <c r="H17" s="168">
        <v>0</v>
      </c>
      <c r="I17" s="172"/>
      <c r="J17" s="155">
        <v>9983</v>
      </c>
      <c r="K17" s="155">
        <f>4001+5001+6001+7001+3501+1522+770+2695</f>
        <v>30492</v>
      </c>
      <c r="L17" s="155">
        <v>30492</v>
      </c>
      <c r="M17" s="155">
        <v>30492</v>
      </c>
      <c r="N17" s="155">
        <v>30492</v>
      </c>
      <c r="O17" s="172"/>
      <c r="P17" s="155">
        <v>9983</v>
      </c>
      <c r="Q17" s="153">
        <v>9983</v>
      </c>
      <c r="R17" s="153">
        <v>9983</v>
      </c>
      <c r="S17" s="153">
        <v>9983</v>
      </c>
      <c r="T17" s="153">
        <v>9983</v>
      </c>
      <c r="U17" s="166" t="s">
        <v>45</v>
      </c>
    </row>
    <row r="18" spans="1:21" ht="152.25" customHeight="1" x14ac:dyDescent="0.2">
      <c r="A18" s="158"/>
      <c r="B18" s="179"/>
      <c r="C18" s="145"/>
      <c r="D18" s="171"/>
      <c r="E18" s="156"/>
      <c r="F18" s="169"/>
      <c r="G18" s="169"/>
      <c r="H18" s="169"/>
      <c r="I18" s="173"/>
      <c r="J18" s="156"/>
      <c r="K18" s="156"/>
      <c r="L18" s="156"/>
      <c r="M18" s="156"/>
      <c r="N18" s="156"/>
      <c r="O18" s="173"/>
      <c r="P18" s="156"/>
      <c r="Q18" s="154"/>
      <c r="R18" s="154"/>
      <c r="S18" s="154"/>
      <c r="T18" s="154"/>
      <c r="U18" s="167"/>
    </row>
    <row r="19" spans="1:21" ht="148.5" customHeight="1" x14ac:dyDescent="0.2">
      <c r="A19" s="109"/>
      <c r="B19" s="37" t="s">
        <v>43</v>
      </c>
      <c r="C19" s="100" t="s">
        <v>46</v>
      </c>
      <c r="D19" s="116"/>
      <c r="E19" s="107">
        <v>0</v>
      </c>
      <c r="F19" s="113">
        <v>0</v>
      </c>
      <c r="G19" s="113">
        <v>0</v>
      </c>
      <c r="H19" s="113">
        <v>0</v>
      </c>
      <c r="I19" s="114"/>
      <c r="J19" s="107">
        <v>0</v>
      </c>
      <c r="K19" s="107">
        <v>0</v>
      </c>
      <c r="L19" s="107">
        <v>0</v>
      </c>
      <c r="M19" s="107">
        <v>0</v>
      </c>
      <c r="N19" s="107">
        <v>0</v>
      </c>
      <c r="O19" s="114"/>
      <c r="P19" s="107">
        <v>0</v>
      </c>
      <c r="Q19" s="104">
        <v>0</v>
      </c>
      <c r="R19" s="104">
        <v>0</v>
      </c>
      <c r="S19" s="104">
        <v>0</v>
      </c>
      <c r="T19" s="97">
        <v>16124</v>
      </c>
      <c r="U19" s="34" t="s">
        <v>41</v>
      </c>
    </row>
    <row r="20" spans="1:21" ht="208.5" customHeight="1" x14ac:dyDescent="0.2">
      <c r="A20" s="29">
        <v>8</v>
      </c>
      <c r="B20" s="37" t="s">
        <v>43</v>
      </c>
      <c r="C20" s="3" t="s">
        <v>161</v>
      </c>
      <c r="D20" s="38"/>
      <c r="E20" s="1">
        <v>215741</v>
      </c>
      <c r="F20" s="1">
        <v>215741</v>
      </c>
      <c r="G20" s="1">
        <v>215741</v>
      </c>
      <c r="H20" s="1">
        <v>219015.54</v>
      </c>
      <c r="I20" s="2"/>
      <c r="J20" s="1">
        <v>215741</v>
      </c>
      <c r="K20" s="1">
        <v>215741</v>
      </c>
      <c r="L20" s="1">
        <f>263250+12960</f>
        <v>276210</v>
      </c>
      <c r="M20" s="1">
        <f>269100+12960</f>
        <v>282060</v>
      </c>
      <c r="N20" s="1">
        <f>269100+12960</f>
        <v>282060</v>
      </c>
      <c r="O20" s="2"/>
      <c r="P20" s="1">
        <v>215741</v>
      </c>
      <c r="Q20" s="1">
        <f>263250+12960</f>
        <v>276210</v>
      </c>
      <c r="R20" s="1">
        <f>269100+12960</f>
        <v>282060</v>
      </c>
      <c r="S20" s="1">
        <f>269100+12960</f>
        <v>282060</v>
      </c>
      <c r="T20" s="1">
        <f>269100+12960</f>
        <v>282060</v>
      </c>
      <c r="U20" s="34" t="s">
        <v>47</v>
      </c>
    </row>
    <row r="21" spans="1:21" ht="231.75" customHeight="1" x14ac:dyDescent="0.2">
      <c r="A21" s="29">
        <v>9</v>
      </c>
      <c r="B21" s="37" t="s">
        <v>43</v>
      </c>
      <c r="C21" s="3" t="s">
        <v>162</v>
      </c>
      <c r="D21" s="38"/>
      <c r="E21" s="1">
        <v>43148</v>
      </c>
      <c r="F21" s="1">
        <v>43148</v>
      </c>
      <c r="G21" s="1">
        <v>43148</v>
      </c>
      <c r="H21" s="1">
        <f>54155.67+22864.24</f>
        <v>77019.91</v>
      </c>
      <c r="I21" s="2"/>
      <c r="J21" s="1">
        <v>86296</v>
      </c>
      <c r="K21" s="1">
        <v>86296</v>
      </c>
      <c r="L21" s="1">
        <f>52650+2592</f>
        <v>55242</v>
      </c>
      <c r="M21" s="1">
        <f>53820+2592</f>
        <v>56412</v>
      </c>
      <c r="N21" s="1">
        <f>53820+2592</f>
        <v>56412</v>
      </c>
      <c r="O21" s="2"/>
      <c r="P21" s="1">
        <v>86296</v>
      </c>
      <c r="Q21" s="45">
        <f>52650+2592</f>
        <v>55242</v>
      </c>
      <c r="R21" s="45">
        <f>53820+2592</f>
        <v>56412</v>
      </c>
      <c r="S21" s="45">
        <f>53820+2592</f>
        <v>56412</v>
      </c>
      <c r="T21" s="45">
        <f>53820+2592</f>
        <v>56412</v>
      </c>
      <c r="U21" s="34" t="s">
        <v>47</v>
      </c>
    </row>
    <row r="22" spans="1:21" ht="81" customHeight="1" x14ac:dyDescent="0.2">
      <c r="A22" s="29">
        <v>10</v>
      </c>
      <c r="B22" s="37" t="s">
        <v>48</v>
      </c>
      <c r="C22" s="39" t="s">
        <v>164</v>
      </c>
      <c r="D22" s="40"/>
      <c r="E22" s="1">
        <v>72592</v>
      </c>
      <c r="F22" s="1">
        <v>72592</v>
      </c>
      <c r="G22" s="1">
        <v>72592</v>
      </c>
      <c r="H22" s="1">
        <v>24350.400000000001</v>
      </c>
      <c r="I22" s="2"/>
      <c r="J22" s="1">
        <v>72592</v>
      </c>
      <c r="K22" s="1">
        <v>72592</v>
      </c>
      <c r="L22" s="1">
        <v>59742</v>
      </c>
      <c r="M22" s="1">
        <v>59742</v>
      </c>
      <c r="N22" s="1">
        <v>59742</v>
      </c>
      <c r="O22" s="2"/>
      <c r="P22" s="1">
        <v>72592</v>
      </c>
      <c r="Q22" s="45">
        <v>62081</v>
      </c>
      <c r="R22" s="45">
        <v>62081</v>
      </c>
      <c r="S22" s="45">
        <v>62081</v>
      </c>
      <c r="T22" s="94">
        <v>0</v>
      </c>
      <c r="U22" s="34" t="s">
        <v>49</v>
      </c>
    </row>
    <row r="23" spans="1:21" ht="37.5" customHeight="1" x14ac:dyDescent="0.2">
      <c r="A23" s="29">
        <v>11</v>
      </c>
      <c r="B23" s="37" t="s">
        <v>48</v>
      </c>
      <c r="C23" s="39" t="s">
        <v>50</v>
      </c>
      <c r="D23" s="40"/>
      <c r="E23" s="1">
        <v>77426</v>
      </c>
      <c r="F23" s="1">
        <v>77426</v>
      </c>
      <c r="G23" s="1">
        <v>77426</v>
      </c>
      <c r="H23" s="1">
        <v>64560.959999999999</v>
      </c>
      <c r="I23" s="2"/>
      <c r="J23" s="1">
        <v>77426</v>
      </c>
      <c r="K23" s="1">
        <v>77426</v>
      </c>
      <c r="L23" s="1">
        <v>70848</v>
      </c>
      <c r="M23" s="1">
        <v>70848</v>
      </c>
      <c r="N23" s="1">
        <v>70848</v>
      </c>
      <c r="O23" s="2"/>
      <c r="P23" s="1">
        <v>77426</v>
      </c>
      <c r="Q23" s="45">
        <v>74807</v>
      </c>
      <c r="R23" s="45">
        <v>74807</v>
      </c>
      <c r="S23" s="45">
        <v>74807</v>
      </c>
      <c r="T23" s="94">
        <v>75546</v>
      </c>
      <c r="U23" s="34" t="s">
        <v>49</v>
      </c>
    </row>
    <row r="24" spans="1:21" ht="49.5" customHeight="1" x14ac:dyDescent="0.2">
      <c r="A24" s="29">
        <v>12</v>
      </c>
      <c r="B24" s="37" t="s">
        <v>48</v>
      </c>
      <c r="C24" s="39" t="s">
        <v>51</v>
      </c>
      <c r="D24" s="40"/>
      <c r="E24" s="1">
        <v>77122</v>
      </c>
      <c r="F24" s="1">
        <v>77122</v>
      </c>
      <c r="G24" s="1">
        <v>77122</v>
      </c>
      <c r="H24" s="1">
        <v>57357.58</v>
      </c>
      <c r="I24" s="2"/>
      <c r="J24" s="1">
        <v>77122</v>
      </c>
      <c r="K24" s="1">
        <v>77122</v>
      </c>
      <c r="L24" s="1">
        <v>70848</v>
      </c>
      <c r="M24" s="1">
        <v>70848</v>
      </c>
      <c r="N24" s="1">
        <v>70848</v>
      </c>
      <c r="O24" s="2"/>
      <c r="P24" s="1">
        <v>77122</v>
      </c>
      <c r="Q24" s="45">
        <v>74807</v>
      </c>
      <c r="R24" s="45">
        <v>74807</v>
      </c>
      <c r="S24" s="45">
        <v>74807</v>
      </c>
      <c r="T24" s="94">
        <v>75546</v>
      </c>
      <c r="U24" s="34" t="s">
        <v>49</v>
      </c>
    </row>
    <row r="25" spans="1:21" ht="60" customHeight="1" x14ac:dyDescent="0.2">
      <c r="A25" s="29">
        <v>13</v>
      </c>
      <c r="B25" s="37" t="s">
        <v>43</v>
      </c>
      <c r="C25" s="39" t="s">
        <v>52</v>
      </c>
      <c r="D25" s="40"/>
      <c r="E25" s="1">
        <v>145184</v>
      </c>
      <c r="F25" s="1">
        <v>145184</v>
      </c>
      <c r="G25" s="1">
        <v>72592</v>
      </c>
      <c r="H25" s="1">
        <v>50924.78</v>
      </c>
      <c r="I25" s="2"/>
      <c r="J25" s="1">
        <v>145184</v>
      </c>
      <c r="K25" s="1">
        <v>145184</v>
      </c>
      <c r="L25" s="1">
        <f>75976+79332</f>
        <v>155308</v>
      </c>
      <c r="M25" s="1">
        <v>148726</v>
      </c>
      <c r="N25" s="1">
        <v>148726</v>
      </c>
      <c r="O25" s="2"/>
      <c r="P25" s="1">
        <v>145184</v>
      </c>
      <c r="Q25" s="45">
        <f>79332+79332</f>
        <v>158664</v>
      </c>
      <c r="R25" s="45">
        <f>75976+79331</f>
        <v>155307</v>
      </c>
      <c r="S25" s="45">
        <f>75976+79331</f>
        <v>155307</v>
      </c>
      <c r="T25" s="94">
        <v>153456</v>
      </c>
      <c r="U25" s="34">
        <v>1100</v>
      </c>
    </row>
    <row r="26" spans="1:21" ht="37.5" customHeight="1" x14ac:dyDescent="0.2">
      <c r="A26" s="29">
        <v>14</v>
      </c>
      <c r="B26" s="37" t="s">
        <v>48</v>
      </c>
      <c r="C26" s="41" t="s">
        <v>53</v>
      </c>
      <c r="D26" s="40"/>
      <c r="E26" s="1">
        <v>58074</v>
      </c>
      <c r="F26" s="1">
        <v>58074</v>
      </c>
      <c r="G26" s="1">
        <v>58074</v>
      </c>
      <c r="H26" s="1">
        <v>58340.54</v>
      </c>
      <c r="I26" s="2"/>
      <c r="J26" s="1">
        <v>58074</v>
      </c>
      <c r="K26" s="1">
        <v>58074</v>
      </c>
      <c r="L26" s="1">
        <f>32797+33047</f>
        <v>65844</v>
      </c>
      <c r="M26" s="1">
        <f>32797+33047</f>
        <v>65844</v>
      </c>
      <c r="N26" s="1">
        <f>32797+33047</f>
        <v>65844</v>
      </c>
      <c r="O26" s="2"/>
      <c r="P26" s="1">
        <v>58074</v>
      </c>
      <c r="Q26" s="45">
        <f>33047+33047</f>
        <v>66094</v>
      </c>
      <c r="R26" s="45">
        <f>33047+33047</f>
        <v>66094</v>
      </c>
      <c r="S26" s="45">
        <f>33047+33047</f>
        <v>66094</v>
      </c>
      <c r="T26" s="94">
        <v>66748</v>
      </c>
      <c r="U26" s="34" t="s">
        <v>54</v>
      </c>
    </row>
    <row r="27" spans="1:21" ht="61.5" customHeight="1" x14ac:dyDescent="0.2">
      <c r="A27" s="29">
        <v>15</v>
      </c>
      <c r="B27" s="37" t="s">
        <v>55</v>
      </c>
      <c r="C27" s="7" t="s">
        <v>56</v>
      </c>
      <c r="D27" s="40"/>
      <c r="E27" s="1">
        <v>29176</v>
      </c>
      <c r="F27" s="89">
        <v>0</v>
      </c>
      <c r="G27" s="89">
        <v>0</v>
      </c>
      <c r="H27" s="89">
        <v>0</v>
      </c>
      <c r="I27" s="2"/>
      <c r="J27" s="1">
        <v>29176</v>
      </c>
      <c r="K27" s="1">
        <v>29176</v>
      </c>
      <c r="L27" s="1">
        <v>0</v>
      </c>
      <c r="M27" s="1">
        <v>0</v>
      </c>
      <c r="N27" s="1">
        <v>0</v>
      </c>
      <c r="O27" s="2"/>
      <c r="P27" s="1">
        <v>29176</v>
      </c>
      <c r="Q27" s="45">
        <v>0</v>
      </c>
      <c r="R27" s="45">
        <v>0</v>
      </c>
      <c r="S27" s="45">
        <v>0</v>
      </c>
      <c r="T27" s="45">
        <v>0</v>
      </c>
      <c r="U27" s="34" t="s">
        <v>57</v>
      </c>
    </row>
    <row r="28" spans="1:21" ht="37.5" customHeight="1" x14ac:dyDescent="0.2">
      <c r="A28" s="29">
        <v>16</v>
      </c>
      <c r="B28" s="37" t="s">
        <v>43</v>
      </c>
      <c r="C28" s="39" t="s">
        <v>58</v>
      </c>
      <c r="D28" s="40"/>
      <c r="E28" s="1">
        <v>23218</v>
      </c>
      <c r="F28" s="1">
        <v>23218</v>
      </c>
      <c r="G28" s="1">
        <v>23218</v>
      </c>
      <c r="H28" s="1">
        <v>13994.31</v>
      </c>
      <c r="I28" s="2"/>
      <c r="J28" s="1">
        <v>23218</v>
      </c>
      <c r="K28" s="1">
        <v>23218</v>
      </c>
      <c r="L28" s="1">
        <f>14040*2</f>
        <v>28080</v>
      </c>
      <c r="M28" s="1">
        <f>14040*2</f>
        <v>28080</v>
      </c>
      <c r="N28" s="1">
        <f>14040*2</f>
        <v>28080</v>
      </c>
      <c r="O28" s="2"/>
      <c r="P28" s="1">
        <v>23218</v>
      </c>
      <c r="Q28" s="45">
        <f>14040*2</f>
        <v>28080</v>
      </c>
      <c r="R28" s="45">
        <f>14040*2</f>
        <v>28080</v>
      </c>
      <c r="S28" s="45">
        <f>14040*2</f>
        <v>28080</v>
      </c>
      <c r="T28" s="94">
        <v>31590</v>
      </c>
      <c r="U28" s="34">
        <v>1100</v>
      </c>
    </row>
    <row r="29" spans="1:21" s="43" customFormat="1" ht="278.25" customHeight="1" x14ac:dyDescent="0.2">
      <c r="A29" s="29">
        <v>17</v>
      </c>
      <c r="B29" s="42" t="s">
        <v>59</v>
      </c>
      <c r="C29" s="39" t="s">
        <v>60</v>
      </c>
      <c r="D29" s="40"/>
      <c r="E29" s="1">
        <v>0</v>
      </c>
      <c r="F29" s="89">
        <v>28706</v>
      </c>
      <c r="G29" s="89">
        <v>28706</v>
      </c>
      <c r="H29" s="89">
        <v>31992</v>
      </c>
      <c r="I29" s="2"/>
      <c r="J29" s="1">
        <v>0</v>
      </c>
      <c r="K29" s="1">
        <v>0</v>
      </c>
      <c r="L29" s="1">
        <f>35100+1728</f>
        <v>36828</v>
      </c>
      <c r="M29" s="1">
        <v>35352</v>
      </c>
      <c r="N29" s="1">
        <v>35352</v>
      </c>
      <c r="O29" s="2"/>
      <c r="P29" s="1">
        <v>0</v>
      </c>
      <c r="Q29" s="45">
        <v>0</v>
      </c>
      <c r="R29" s="45">
        <v>0</v>
      </c>
      <c r="S29" s="45">
        <v>0</v>
      </c>
      <c r="T29" s="94">
        <v>35316</v>
      </c>
      <c r="U29" s="36" t="s">
        <v>61</v>
      </c>
    </row>
    <row r="30" spans="1:21" s="43" customFormat="1" ht="182.25" customHeight="1" x14ac:dyDescent="0.2">
      <c r="A30" s="29">
        <v>18</v>
      </c>
      <c r="B30" s="35" t="s">
        <v>62</v>
      </c>
      <c r="C30" s="39" t="s">
        <v>160</v>
      </c>
      <c r="D30" s="40"/>
      <c r="E30" s="1">
        <v>0</v>
      </c>
      <c r="F30" s="89">
        <v>28706</v>
      </c>
      <c r="G30" s="89">
        <v>28706</v>
      </c>
      <c r="H30" s="89">
        <v>31992</v>
      </c>
      <c r="I30" s="2"/>
      <c r="J30" s="1">
        <v>0</v>
      </c>
      <c r="K30" s="1">
        <v>0</v>
      </c>
      <c r="L30" s="1">
        <v>36828</v>
      </c>
      <c r="M30" s="1">
        <f>35880+1728</f>
        <v>37608</v>
      </c>
      <c r="N30" s="1">
        <f>35880+1728</f>
        <v>37608</v>
      </c>
      <c r="O30" s="2"/>
      <c r="P30" s="1">
        <v>0</v>
      </c>
      <c r="Q30" s="45">
        <v>0</v>
      </c>
      <c r="R30" s="45">
        <v>0</v>
      </c>
      <c r="S30" s="45">
        <v>0</v>
      </c>
      <c r="T30" s="94">
        <v>37584</v>
      </c>
      <c r="U30" s="36" t="s">
        <v>61</v>
      </c>
    </row>
    <row r="31" spans="1:21" ht="249" customHeight="1" x14ac:dyDescent="0.2">
      <c r="A31" s="29">
        <v>19</v>
      </c>
      <c r="B31" s="37" t="s">
        <v>43</v>
      </c>
      <c r="C31" s="39" t="s">
        <v>159</v>
      </c>
      <c r="D31" s="40"/>
      <c r="E31" s="1">
        <v>59928</v>
      </c>
      <c r="F31" s="1">
        <v>59928</v>
      </c>
      <c r="G31" s="1">
        <v>59928</v>
      </c>
      <c r="H31" s="1">
        <v>61754.69</v>
      </c>
      <c r="I31" s="2"/>
      <c r="J31" s="1">
        <v>59928</v>
      </c>
      <c r="K31" s="1">
        <v>59928</v>
      </c>
      <c r="L31" s="1">
        <v>92070</v>
      </c>
      <c r="M31" s="1">
        <f>89700+4320</f>
        <v>94020</v>
      </c>
      <c r="N31" s="1">
        <f>89700+4320</f>
        <v>94020</v>
      </c>
      <c r="O31" s="2"/>
      <c r="P31" s="1">
        <v>59928</v>
      </c>
      <c r="Q31" s="45">
        <v>92070</v>
      </c>
      <c r="R31" s="45">
        <f>89700+4320</f>
        <v>94020</v>
      </c>
      <c r="S31" s="45">
        <f>89700+4320</f>
        <v>94020</v>
      </c>
      <c r="T31" s="45">
        <v>94020</v>
      </c>
      <c r="U31" s="36" t="s">
        <v>61</v>
      </c>
    </row>
    <row r="32" spans="1:21" ht="69" customHeight="1" x14ac:dyDescent="0.2">
      <c r="A32" s="29"/>
      <c r="B32" s="37" t="s">
        <v>43</v>
      </c>
      <c r="C32" s="120" t="s">
        <v>169</v>
      </c>
      <c r="D32" s="40"/>
      <c r="E32" s="1">
        <v>0</v>
      </c>
      <c r="F32" s="1">
        <v>0</v>
      </c>
      <c r="G32" s="1">
        <v>0</v>
      </c>
      <c r="H32" s="1">
        <v>0</v>
      </c>
      <c r="I32" s="2"/>
      <c r="J32" s="1">
        <v>0</v>
      </c>
      <c r="K32" s="1">
        <v>0</v>
      </c>
      <c r="L32" s="1">
        <v>0</v>
      </c>
      <c r="M32" s="1">
        <v>0</v>
      </c>
      <c r="N32" s="1">
        <v>0</v>
      </c>
      <c r="O32" s="2"/>
      <c r="P32" s="1">
        <v>0</v>
      </c>
      <c r="Q32" s="45">
        <v>0</v>
      </c>
      <c r="R32" s="45">
        <v>0</v>
      </c>
      <c r="S32" s="45">
        <v>0</v>
      </c>
      <c r="T32" s="94">
        <v>75168</v>
      </c>
      <c r="U32" s="36" t="s">
        <v>61</v>
      </c>
    </row>
    <row r="33" spans="1:22" ht="120" customHeight="1" x14ac:dyDescent="0.25">
      <c r="A33" s="29">
        <v>20</v>
      </c>
      <c r="B33" s="37" t="s">
        <v>63</v>
      </c>
      <c r="C33" s="39" t="s">
        <v>64</v>
      </c>
      <c r="D33" s="40"/>
      <c r="E33" s="1">
        <v>5102</v>
      </c>
      <c r="F33" s="1">
        <v>5102</v>
      </c>
      <c r="G33" s="1">
        <v>5102</v>
      </c>
      <c r="H33" s="1">
        <v>0</v>
      </c>
      <c r="I33" s="2"/>
      <c r="J33" s="1">
        <v>5102</v>
      </c>
      <c r="K33" s="1">
        <v>5102</v>
      </c>
      <c r="L33" s="1">
        <v>6500</v>
      </c>
      <c r="M33" s="1">
        <v>6500</v>
      </c>
      <c r="N33" s="1">
        <v>6500</v>
      </c>
      <c r="O33" s="2"/>
      <c r="P33" s="1">
        <v>5102</v>
      </c>
      <c r="Q33" s="45">
        <v>0</v>
      </c>
      <c r="R33" s="45">
        <v>0</v>
      </c>
      <c r="S33" s="45">
        <v>0</v>
      </c>
      <c r="T33" s="45">
        <v>0</v>
      </c>
      <c r="U33" s="36" t="s">
        <v>61</v>
      </c>
      <c r="V33" s="44"/>
    </row>
    <row r="34" spans="1:22" ht="409.5" customHeight="1" x14ac:dyDescent="0.2">
      <c r="A34" s="157">
        <v>21</v>
      </c>
      <c r="B34" s="174" t="s">
        <v>65</v>
      </c>
      <c r="C34" s="151" t="s">
        <v>66</v>
      </c>
      <c r="D34" s="180"/>
      <c r="E34" s="155">
        <v>1276</v>
      </c>
      <c r="F34" s="155">
        <v>1276</v>
      </c>
      <c r="G34" s="155">
        <v>1276</v>
      </c>
      <c r="H34" s="155">
        <v>1276</v>
      </c>
      <c r="I34" s="172"/>
      <c r="J34" s="155">
        <v>1276</v>
      </c>
      <c r="K34" s="155">
        <v>1276</v>
      </c>
      <c r="L34" s="155">
        <v>26390</v>
      </c>
      <c r="M34" s="155">
        <v>26390</v>
      </c>
      <c r="N34" s="155">
        <v>26390</v>
      </c>
      <c r="O34" s="172"/>
      <c r="P34" s="155">
        <v>1276</v>
      </c>
      <c r="Q34" s="149">
        <v>2990</v>
      </c>
      <c r="R34" s="149">
        <v>2990</v>
      </c>
      <c r="S34" s="149">
        <v>2990</v>
      </c>
      <c r="T34" s="149">
        <v>2990</v>
      </c>
      <c r="U34" s="166" t="s">
        <v>61</v>
      </c>
    </row>
    <row r="35" spans="1:22" ht="80.25" customHeight="1" x14ac:dyDescent="0.2">
      <c r="A35" s="158"/>
      <c r="B35" s="175"/>
      <c r="C35" s="152"/>
      <c r="D35" s="181"/>
      <c r="E35" s="156"/>
      <c r="F35" s="156"/>
      <c r="G35" s="156"/>
      <c r="H35" s="156"/>
      <c r="I35" s="173"/>
      <c r="J35" s="156"/>
      <c r="K35" s="156"/>
      <c r="L35" s="156"/>
      <c r="M35" s="156"/>
      <c r="N35" s="156"/>
      <c r="O35" s="173"/>
      <c r="P35" s="156"/>
      <c r="Q35" s="150"/>
      <c r="R35" s="150"/>
      <c r="S35" s="150"/>
      <c r="T35" s="150"/>
      <c r="U35" s="167"/>
    </row>
    <row r="36" spans="1:22" ht="107.25" customHeight="1" x14ac:dyDescent="0.2">
      <c r="A36" s="29">
        <v>22</v>
      </c>
      <c r="B36" s="37" t="s">
        <v>65</v>
      </c>
      <c r="C36" s="39" t="s">
        <v>67</v>
      </c>
      <c r="D36" s="40"/>
      <c r="E36" s="45">
        <v>15307</v>
      </c>
      <c r="F36" s="45">
        <v>15307</v>
      </c>
      <c r="G36" s="45">
        <v>15307</v>
      </c>
      <c r="H36" s="45">
        <v>11466</v>
      </c>
      <c r="I36" s="46"/>
      <c r="J36" s="45">
        <v>15307</v>
      </c>
      <c r="K36" s="45">
        <v>15307</v>
      </c>
      <c r="L36" s="45">
        <v>15307</v>
      </c>
      <c r="M36" s="45">
        <v>15307</v>
      </c>
      <c r="N36" s="45">
        <v>15307</v>
      </c>
      <c r="O36" s="46"/>
      <c r="P36" s="47">
        <v>15307</v>
      </c>
      <c r="Q36" s="45">
        <v>0</v>
      </c>
      <c r="R36" s="45">
        <v>0</v>
      </c>
      <c r="S36" s="45">
        <v>0</v>
      </c>
      <c r="T36" s="94">
        <v>12000</v>
      </c>
      <c r="U36" s="34">
        <v>1100</v>
      </c>
    </row>
    <row r="37" spans="1:22" ht="197.25" customHeight="1" x14ac:dyDescent="0.2">
      <c r="A37" s="29">
        <v>23</v>
      </c>
      <c r="B37" s="30" t="s">
        <v>68</v>
      </c>
      <c r="C37" s="39" t="s">
        <v>69</v>
      </c>
      <c r="D37" s="40"/>
      <c r="E37" s="45">
        <v>2551</v>
      </c>
      <c r="F37" s="45">
        <v>2551</v>
      </c>
      <c r="G37" s="45">
        <v>2551</v>
      </c>
      <c r="H37" s="45">
        <v>2551</v>
      </c>
      <c r="I37" s="46"/>
      <c r="J37" s="45">
        <v>2551</v>
      </c>
      <c r="K37" s="45">
        <v>2551</v>
      </c>
      <c r="L37" s="45">
        <v>2551</v>
      </c>
      <c r="M37" s="45">
        <v>2551</v>
      </c>
      <c r="N37" s="45">
        <v>2551</v>
      </c>
      <c r="O37" s="46"/>
      <c r="P37" s="47">
        <v>2551</v>
      </c>
      <c r="Q37" s="47">
        <v>2551</v>
      </c>
      <c r="R37" s="47">
        <v>2551</v>
      </c>
      <c r="S37" s="47">
        <v>2551</v>
      </c>
      <c r="T37" s="47">
        <v>2551</v>
      </c>
      <c r="U37" s="34">
        <v>1100</v>
      </c>
    </row>
    <row r="38" spans="1:22" ht="409.5" customHeight="1" x14ac:dyDescent="0.2">
      <c r="A38" s="157">
        <v>24</v>
      </c>
      <c r="B38" s="178" t="s">
        <v>43</v>
      </c>
      <c r="C38" s="176" t="s">
        <v>70</v>
      </c>
      <c r="D38" s="180"/>
      <c r="E38" s="149">
        <v>20299</v>
      </c>
      <c r="F38" s="149">
        <v>20299</v>
      </c>
      <c r="G38" s="149">
        <v>25105</v>
      </c>
      <c r="H38" s="149">
        <v>21027</v>
      </c>
      <c r="I38" s="85"/>
      <c r="J38" s="149">
        <v>20299</v>
      </c>
      <c r="K38" s="149"/>
      <c r="L38" s="149">
        <v>59280</v>
      </c>
      <c r="M38" s="149">
        <v>59280</v>
      </c>
      <c r="N38" s="149">
        <v>59280</v>
      </c>
      <c r="O38" s="85"/>
      <c r="P38" s="153">
        <v>20299</v>
      </c>
      <c r="Q38" s="149">
        <v>59280</v>
      </c>
      <c r="R38" s="149">
        <v>59280</v>
      </c>
      <c r="S38" s="149">
        <v>59280</v>
      </c>
      <c r="T38" s="149">
        <v>59280</v>
      </c>
      <c r="U38" s="166" t="s">
        <v>32</v>
      </c>
    </row>
    <row r="39" spans="1:22" ht="200.25" customHeight="1" x14ac:dyDescent="0.2">
      <c r="A39" s="158"/>
      <c r="B39" s="179"/>
      <c r="C39" s="177"/>
      <c r="D39" s="181"/>
      <c r="E39" s="150"/>
      <c r="F39" s="150"/>
      <c r="G39" s="150"/>
      <c r="H39" s="150"/>
      <c r="I39" s="84"/>
      <c r="J39" s="150"/>
      <c r="K39" s="150"/>
      <c r="L39" s="150"/>
      <c r="M39" s="150"/>
      <c r="N39" s="150"/>
      <c r="O39" s="84"/>
      <c r="P39" s="154"/>
      <c r="Q39" s="150"/>
      <c r="R39" s="150"/>
      <c r="S39" s="150"/>
      <c r="T39" s="150"/>
      <c r="U39" s="167"/>
    </row>
    <row r="40" spans="1:22" ht="358.5" customHeight="1" x14ac:dyDescent="0.2">
      <c r="A40" s="91" t="s">
        <v>71</v>
      </c>
      <c r="B40" s="92" t="s">
        <v>72</v>
      </c>
      <c r="C40" s="93" t="s">
        <v>166</v>
      </c>
      <c r="D40" s="110"/>
      <c r="E40" s="105">
        <v>0</v>
      </c>
      <c r="F40" s="105">
        <v>0</v>
      </c>
      <c r="G40" s="105">
        <v>0</v>
      </c>
      <c r="H40" s="105">
        <v>0</v>
      </c>
      <c r="I40" s="84"/>
      <c r="J40" s="105">
        <v>0</v>
      </c>
      <c r="K40" s="105">
        <v>0</v>
      </c>
      <c r="L40" s="105">
        <v>8520</v>
      </c>
      <c r="M40" s="105">
        <v>16024</v>
      </c>
      <c r="N40" s="105">
        <v>16024</v>
      </c>
      <c r="O40" s="84"/>
      <c r="P40" s="104">
        <v>0</v>
      </c>
      <c r="Q40" s="105">
        <v>8520</v>
      </c>
      <c r="R40" s="105">
        <v>8520</v>
      </c>
      <c r="S40" s="105">
        <v>8520</v>
      </c>
      <c r="T40" s="97">
        <v>8512</v>
      </c>
      <c r="U40" s="111" t="s">
        <v>32</v>
      </c>
    </row>
    <row r="41" spans="1:22" ht="29.25" customHeight="1" x14ac:dyDescent="0.2">
      <c r="A41" s="5"/>
      <c r="B41" s="5"/>
      <c r="C41" s="48" t="s">
        <v>73</v>
      </c>
      <c r="D41" s="49">
        <f>SUM(D10:D38)</f>
        <v>0</v>
      </c>
      <c r="E41" s="50">
        <f>SUM(E10:E40)</f>
        <v>917478</v>
      </c>
      <c r="F41" s="50">
        <f>SUM(F10:F40)</f>
        <v>902345</v>
      </c>
      <c r="G41" s="50">
        <f>SUM(G10:G40)</f>
        <v>906567</v>
      </c>
      <c r="H41" s="50">
        <f>SUM(H10:H40)</f>
        <v>806370.06000000029</v>
      </c>
      <c r="I41" s="50"/>
      <c r="J41" s="50">
        <f>SUM(J10:J40)</f>
        <v>960466</v>
      </c>
      <c r="K41" s="50">
        <f>SUM(K10:K40)</f>
        <v>963615</v>
      </c>
      <c r="L41" s="50">
        <f>SUM(L10:L40)</f>
        <v>1175403</v>
      </c>
      <c r="M41" s="50">
        <f>SUM(M10:M40)</f>
        <v>1184599</v>
      </c>
      <c r="N41" s="50">
        <f>SUM(N10:N40)</f>
        <v>1184599</v>
      </c>
      <c r="O41" s="50"/>
      <c r="P41" s="50">
        <f>SUM(P10:P40)</f>
        <v>960466</v>
      </c>
      <c r="Q41" s="50">
        <f>SUM(Q10:Q40)</f>
        <v>1048090</v>
      </c>
      <c r="R41" s="50">
        <f>SUM(R10:R40)</f>
        <v>1053703</v>
      </c>
      <c r="S41" s="50">
        <f>SUM(S10:S40)</f>
        <v>1053703</v>
      </c>
      <c r="T41" s="50">
        <f>SUM(T10:T40)</f>
        <v>1292863</v>
      </c>
      <c r="U41" s="51" t="s">
        <v>0</v>
      </c>
    </row>
    <row r="42" spans="1:22" ht="110.25" customHeight="1" x14ac:dyDescent="0.2">
      <c r="A42" s="29">
        <v>25</v>
      </c>
      <c r="B42" s="37" t="s">
        <v>17</v>
      </c>
      <c r="C42" s="31" t="s">
        <v>37</v>
      </c>
      <c r="D42" s="38"/>
      <c r="E42" s="1">
        <v>573</v>
      </c>
      <c r="F42" s="1">
        <v>573</v>
      </c>
      <c r="G42" s="1">
        <v>573</v>
      </c>
      <c r="H42" s="1">
        <v>0</v>
      </c>
      <c r="I42" s="46"/>
      <c r="J42" s="1">
        <v>0</v>
      </c>
      <c r="K42" s="1">
        <v>0</v>
      </c>
      <c r="L42" s="1">
        <v>0</v>
      </c>
      <c r="M42" s="1">
        <v>0</v>
      </c>
      <c r="N42" s="1">
        <v>0</v>
      </c>
      <c r="O42" s="46"/>
      <c r="P42" s="1">
        <v>0</v>
      </c>
      <c r="Q42" s="47">
        <v>0</v>
      </c>
      <c r="R42" s="47">
        <v>0</v>
      </c>
      <c r="S42" s="47">
        <v>0</v>
      </c>
      <c r="T42" s="47">
        <v>0</v>
      </c>
      <c r="U42" s="34">
        <v>2400</v>
      </c>
    </row>
    <row r="43" spans="1:22" ht="409.5" customHeight="1" x14ac:dyDescent="0.2">
      <c r="A43" s="29">
        <v>26</v>
      </c>
      <c r="B43" s="30" t="s">
        <v>43</v>
      </c>
      <c r="C43" s="90" t="s">
        <v>74</v>
      </c>
      <c r="D43" s="38"/>
      <c r="E43" s="1">
        <v>4620</v>
      </c>
      <c r="F43" s="45">
        <v>0</v>
      </c>
      <c r="G43" s="45">
        <f>900+460+460+418+1461+1151</f>
        <v>4850</v>
      </c>
      <c r="H43" s="45">
        <f>412.75+550.33+594.27+484.29</f>
        <v>2041.6399999999999</v>
      </c>
      <c r="I43" s="46"/>
      <c r="J43" s="1">
        <v>4620</v>
      </c>
      <c r="K43" s="1">
        <f>1800+643+643+585+2046+1612+322+168+230+590+386</f>
        <v>9025</v>
      </c>
      <c r="L43" s="1">
        <v>9025</v>
      </c>
      <c r="M43" s="1">
        <v>9025</v>
      </c>
      <c r="N43" s="1">
        <v>9025</v>
      </c>
      <c r="O43" s="46"/>
      <c r="P43" s="1">
        <v>4620</v>
      </c>
      <c r="Q43" s="47">
        <v>4620</v>
      </c>
      <c r="R43" s="47">
        <v>4620</v>
      </c>
      <c r="S43" s="47">
        <v>4620</v>
      </c>
      <c r="T43" s="47">
        <v>4620</v>
      </c>
      <c r="U43" s="34" t="s">
        <v>75</v>
      </c>
    </row>
    <row r="44" spans="1:22" ht="88.5" customHeight="1" x14ac:dyDescent="0.2">
      <c r="A44" s="29"/>
      <c r="B44" s="30" t="s">
        <v>43</v>
      </c>
      <c r="C44" s="102" t="s">
        <v>76</v>
      </c>
      <c r="D44" s="38"/>
      <c r="E44" s="1">
        <v>0</v>
      </c>
      <c r="F44" s="45">
        <v>0</v>
      </c>
      <c r="G44" s="45">
        <v>0</v>
      </c>
      <c r="H44" s="45">
        <v>0</v>
      </c>
      <c r="I44" s="46"/>
      <c r="J44" s="1">
        <v>0</v>
      </c>
      <c r="K44" s="1">
        <v>0</v>
      </c>
      <c r="L44" s="1">
        <v>0</v>
      </c>
      <c r="M44" s="1">
        <v>0</v>
      </c>
      <c r="N44" s="1">
        <v>0</v>
      </c>
      <c r="O44" s="46"/>
      <c r="P44" s="1">
        <v>0</v>
      </c>
      <c r="Q44" s="47">
        <v>0</v>
      </c>
      <c r="R44" s="47">
        <v>0</v>
      </c>
      <c r="S44" s="47">
        <v>0</v>
      </c>
      <c r="T44" s="94">
        <v>7960</v>
      </c>
      <c r="U44" s="34" t="s">
        <v>75</v>
      </c>
    </row>
    <row r="45" spans="1:22" ht="152.25" customHeight="1" x14ac:dyDescent="0.2">
      <c r="A45" s="29">
        <v>27</v>
      </c>
      <c r="B45" s="30" t="s">
        <v>77</v>
      </c>
      <c r="C45" s="8" t="s">
        <v>78</v>
      </c>
      <c r="D45" s="38"/>
      <c r="E45" s="1">
        <v>30577</v>
      </c>
      <c r="F45" s="45">
        <v>20203</v>
      </c>
      <c r="G45" s="45">
        <v>20203</v>
      </c>
      <c r="H45" s="45">
        <v>9956.16</v>
      </c>
      <c r="I45" s="46"/>
      <c r="J45" s="1">
        <v>30577</v>
      </c>
      <c r="K45" s="1">
        <v>30577</v>
      </c>
      <c r="L45" s="1">
        <v>21026</v>
      </c>
      <c r="M45" s="1">
        <v>21026</v>
      </c>
      <c r="N45" s="1">
        <v>21026</v>
      </c>
      <c r="O45" s="46"/>
      <c r="P45" s="1">
        <v>30577</v>
      </c>
      <c r="Q45" s="45">
        <v>21026</v>
      </c>
      <c r="R45" s="45">
        <v>21026</v>
      </c>
      <c r="S45" s="45">
        <v>21026</v>
      </c>
      <c r="T45" s="94">
        <v>21600</v>
      </c>
      <c r="U45" s="34">
        <v>2400</v>
      </c>
    </row>
    <row r="46" spans="1:22" s="43" customFormat="1" ht="66" customHeight="1" x14ac:dyDescent="0.2">
      <c r="A46" s="29">
        <v>28</v>
      </c>
      <c r="B46" s="42" t="s">
        <v>79</v>
      </c>
      <c r="C46" s="52" t="s">
        <v>80</v>
      </c>
      <c r="D46" s="33"/>
      <c r="E46" s="1">
        <v>0</v>
      </c>
      <c r="F46" s="89">
        <v>3223</v>
      </c>
      <c r="G46" s="89">
        <v>3223</v>
      </c>
      <c r="H46" s="89">
        <v>3027.06</v>
      </c>
      <c r="I46" s="46"/>
      <c r="J46" s="89">
        <v>0</v>
      </c>
      <c r="K46" s="89">
        <v>0</v>
      </c>
      <c r="L46" s="89">
        <v>3600</v>
      </c>
      <c r="M46" s="89">
        <v>3600</v>
      </c>
      <c r="N46" s="89">
        <v>3600</v>
      </c>
      <c r="O46" s="46"/>
      <c r="P46" s="89">
        <v>0</v>
      </c>
      <c r="Q46" s="45">
        <v>3600</v>
      </c>
      <c r="R46" s="45">
        <v>3600</v>
      </c>
      <c r="S46" s="45">
        <v>3600</v>
      </c>
      <c r="T46" s="94">
        <v>3690</v>
      </c>
      <c r="U46" s="36">
        <v>2300</v>
      </c>
    </row>
    <row r="47" spans="1:22" s="43" customFormat="1" ht="37.5" customHeight="1" x14ac:dyDescent="0.2">
      <c r="A47" s="29">
        <v>29</v>
      </c>
      <c r="B47" s="42" t="s">
        <v>81</v>
      </c>
      <c r="C47" s="41" t="s">
        <v>82</v>
      </c>
      <c r="D47" s="40"/>
      <c r="E47" s="1">
        <v>0</v>
      </c>
      <c r="F47" s="89">
        <v>21449</v>
      </c>
      <c r="G47" s="89">
        <v>21449</v>
      </c>
      <c r="H47" s="89">
        <v>16049.640000000001</v>
      </c>
      <c r="I47" s="46"/>
      <c r="J47" s="89">
        <v>0</v>
      </c>
      <c r="K47" s="89">
        <v>0</v>
      </c>
      <c r="L47" s="89">
        <v>21449</v>
      </c>
      <c r="M47" s="89">
        <v>23436</v>
      </c>
      <c r="N47" s="89">
        <v>23436</v>
      </c>
      <c r="O47" s="46"/>
      <c r="P47" s="89">
        <v>0</v>
      </c>
      <c r="Q47" s="45">
        <v>21449</v>
      </c>
      <c r="R47" s="45">
        <v>23436</v>
      </c>
      <c r="S47" s="45">
        <v>23436</v>
      </c>
      <c r="T47" s="94">
        <v>23663</v>
      </c>
      <c r="U47" s="36">
        <v>2400</v>
      </c>
    </row>
    <row r="48" spans="1:22" ht="37.5" customHeight="1" x14ac:dyDescent="0.2">
      <c r="A48" s="29">
        <v>30</v>
      </c>
      <c r="B48" s="37" t="s">
        <v>55</v>
      </c>
      <c r="C48" s="53" t="s">
        <v>83</v>
      </c>
      <c r="D48" s="54"/>
      <c r="E48" s="45">
        <v>77912</v>
      </c>
      <c r="F48" s="45">
        <v>77912</v>
      </c>
      <c r="G48" s="45">
        <v>77912</v>
      </c>
      <c r="H48" s="45">
        <v>51735.86</v>
      </c>
      <c r="I48" s="46"/>
      <c r="J48" s="45">
        <v>77912</v>
      </c>
      <c r="K48" s="45">
        <v>77912</v>
      </c>
      <c r="L48" s="45">
        <v>74952</v>
      </c>
      <c r="M48" s="45">
        <v>74952</v>
      </c>
      <c r="N48" s="45">
        <v>74952</v>
      </c>
      <c r="O48" s="46"/>
      <c r="P48" s="45">
        <v>77912</v>
      </c>
      <c r="Q48" s="45">
        <v>76887</v>
      </c>
      <c r="R48" s="45">
        <v>76887</v>
      </c>
      <c r="S48" s="45">
        <v>76887</v>
      </c>
      <c r="T48" s="94">
        <v>78809</v>
      </c>
      <c r="U48" s="34">
        <v>2400</v>
      </c>
    </row>
    <row r="49" spans="1:21" ht="37.5" customHeight="1" x14ac:dyDescent="0.2">
      <c r="A49" s="29">
        <v>31</v>
      </c>
      <c r="B49" s="37" t="s">
        <v>84</v>
      </c>
      <c r="C49" s="4" t="s">
        <v>85</v>
      </c>
      <c r="D49" s="38"/>
      <c r="E49" s="1">
        <v>24500</v>
      </c>
      <c r="F49" s="1">
        <v>24500</v>
      </c>
      <c r="G49" s="1">
        <v>24500</v>
      </c>
      <c r="H49" s="1">
        <v>18362.259999999998</v>
      </c>
      <c r="I49" s="46"/>
      <c r="J49" s="1">
        <v>24500</v>
      </c>
      <c r="K49" s="1">
        <v>24500</v>
      </c>
      <c r="L49" s="1">
        <v>25490</v>
      </c>
      <c r="M49" s="1">
        <v>25490</v>
      </c>
      <c r="N49" s="1">
        <v>25490</v>
      </c>
      <c r="O49" s="46"/>
      <c r="P49" s="1">
        <v>24500</v>
      </c>
      <c r="Q49" s="45">
        <v>25490</v>
      </c>
      <c r="R49" s="45">
        <v>25490</v>
      </c>
      <c r="S49" s="45">
        <v>25490</v>
      </c>
      <c r="T49" s="94">
        <v>26128</v>
      </c>
      <c r="U49" s="34">
        <v>2900</v>
      </c>
    </row>
    <row r="50" spans="1:21" ht="337.5" customHeight="1" x14ac:dyDescent="0.2">
      <c r="A50" s="29">
        <v>32</v>
      </c>
      <c r="B50" s="37" t="s">
        <v>65</v>
      </c>
      <c r="C50" s="4" t="s">
        <v>86</v>
      </c>
      <c r="D50" s="38"/>
      <c r="E50" s="1">
        <v>14836</v>
      </c>
      <c r="F50" s="1">
        <f>14836+9180</f>
        <v>24016</v>
      </c>
      <c r="G50" s="1">
        <f>14836+9180</f>
        <v>24016</v>
      </c>
      <c r="H50" s="1">
        <v>11512.8</v>
      </c>
      <c r="I50" s="46"/>
      <c r="J50" s="1">
        <v>29672</v>
      </c>
      <c r="K50" s="1">
        <v>29672</v>
      </c>
      <c r="L50" s="1">
        <f>8121*6</f>
        <v>48726</v>
      </c>
      <c r="M50" s="1">
        <f>8121*6</f>
        <v>48726</v>
      </c>
      <c r="N50" s="1">
        <f>8121*6</f>
        <v>48726</v>
      </c>
      <c r="O50" s="46"/>
      <c r="P50" s="1">
        <v>29672</v>
      </c>
      <c r="Q50" s="45">
        <f>8589*6</f>
        <v>51534</v>
      </c>
      <c r="R50" s="45">
        <f>8589*6</f>
        <v>51534</v>
      </c>
      <c r="S50" s="45">
        <f>8589*6</f>
        <v>51534</v>
      </c>
      <c r="T50" s="94">
        <v>49536</v>
      </c>
      <c r="U50" s="34">
        <v>2100</v>
      </c>
    </row>
    <row r="51" spans="1:21" ht="249.75" customHeight="1" x14ac:dyDescent="0.2">
      <c r="A51" s="29">
        <v>33</v>
      </c>
      <c r="B51" s="37" t="s">
        <v>87</v>
      </c>
      <c r="C51" s="4" t="s">
        <v>88</v>
      </c>
      <c r="D51" s="38"/>
      <c r="E51" s="1">
        <v>4833</v>
      </c>
      <c r="F51" s="1">
        <v>4833</v>
      </c>
      <c r="G51" s="1">
        <v>4833</v>
      </c>
      <c r="H51" s="1">
        <v>0</v>
      </c>
      <c r="I51" s="46"/>
      <c r="J51" s="1">
        <v>4833</v>
      </c>
      <c r="K51" s="1">
        <v>4833</v>
      </c>
      <c r="L51" s="1">
        <v>2600</v>
      </c>
      <c r="M51" s="1">
        <v>2600</v>
      </c>
      <c r="N51" s="1">
        <v>2600</v>
      </c>
      <c r="O51" s="46"/>
      <c r="P51" s="1">
        <v>4833</v>
      </c>
      <c r="Q51" s="45">
        <v>2600</v>
      </c>
      <c r="R51" s="45">
        <v>2600</v>
      </c>
      <c r="S51" s="45">
        <v>2600</v>
      </c>
      <c r="T51" s="45">
        <v>2600</v>
      </c>
      <c r="U51" s="34">
        <v>2400</v>
      </c>
    </row>
    <row r="52" spans="1:21" ht="29.25" customHeight="1" x14ac:dyDescent="0.2">
      <c r="A52" s="5"/>
      <c r="B52" s="5"/>
      <c r="C52" s="48" t="s">
        <v>89</v>
      </c>
      <c r="D52" s="49">
        <f>SUM(D42:D51)</f>
        <v>0</v>
      </c>
      <c r="E52" s="50">
        <f>SUM(E42:E51)</f>
        <v>157851</v>
      </c>
      <c r="F52" s="50">
        <f>SUM(F42:F51)</f>
        <v>176709</v>
      </c>
      <c r="G52" s="50">
        <f>SUM(G42:G51)</f>
        <v>181559</v>
      </c>
      <c r="H52" s="50">
        <f>SUM(H42:H51)</f>
        <v>112685.42</v>
      </c>
      <c r="I52" s="50"/>
      <c r="J52" s="50">
        <f>SUM(J42:J51)</f>
        <v>172114</v>
      </c>
      <c r="K52" s="50">
        <f>SUM(K42:K51)</f>
        <v>176519</v>
      </c>
      <c r="L52" s="50">
        <f>SUM(L42:L51)</f>
        <v>206868</v>
      </c>
      <c r="M52" s="50">
        <f>SUM(M42:M51)</f>
        <v>208855</v>
      </c>
      <c r="N52" s="50">
        <f>SUM(N42:N51)</f>
        <v>208855</v>
      </c>
      <c r="O52" s="50"/>
      <c r="P52" s="50">
        <f>SUM(P42:P51)</f>
        <v>172114</v>
      </c>
      <c r="Q52" s="50">
        <f>SUM(Q42:Q51)</f>
        <v>207206</v>
      </c>
      <c r="R52" s="50">
        <f>SUM(R42:R51)</f>
        <v>209193</v>
      </c>
      <c r="S52" s="50">
        <f>SUM(S42:S51)</f>
        <v>209193</v>
      </c>
      <c r="T52" s="50">
        <f>SUM(T42:T51)</f>
        <v>218606</v>
      </c>
      <c r="U52" s="51" t="s">
        <v>1</v>
      </c>
    </row>
    <row r="53" spans="1:21" ht="57" x14ac:dyDescent="0.2">
      <c r="A53" s="29">
        <v>34</v>
      </c>
      <c r="B53" s="37" t="s">
        <v>17</v>
      </c>
      <c r="C53" s="4" t="s">
        <v>90</v>
      </c>
      <c r="D53" s="33"/>
      <c r="E53" s="1">
        <v>1726</v>
      </c>
      <c r="F53" s="1">
        <v>1726</v>
      </c>
      <c r="G53" s="1">
        <v>1726</v>
      </c>
      <c r="H53" s="1">
        <v>2064.37</v>
      </c>
      <c r="I53" s="2"/>
      <c r="J53" s="1">
        <v>0</v>
      </c>
      <c r="K53" s="1">
        <v>0</v>
      </c>
      <c r="L53" s="1">
        <v>0</v>
      </c>
      <c r="M53" s="1">
        <v>0</v>
      </c>
      <c r="N53" s="1">
        <v>0</v>
      </c>
      <c r="O53" s="2"/>
      <c r="P53" s="1">
        <v>0</v>
      </c>
      <c r="Q53" s="45">
        <v>0</v>
      </c>
      <c r="R53" s="45">
        <v>0</v>
      </c>
      <c r="S53" s="45">
        <v>0</v>
      </c>
      <c r="T53" s="45">
        <v>0</v>
      </c>
      <c r="U53" s="34" t="s">
        <v>91</v>
      </c>
    </row>
    <row r="54" spans="1:21" ht="48.75" customHeight="1" x14ac:dyDescent="0.2">
      <c r="A54" s="29" t="s">
        <v>92</v>
      </c>
      <c r="B54" s="35" t="s">
        <v>33</v>
      </c>
      <c r="C54" s="3" t="s">
        <v>93</v>
      </c>
      <c r="D54" s="33"/>
      <c r="E54" s="1">
        <v>0</v>
      </c>
      <c r="F54" s="1">
        <v>0</v>
      </c>
      <c r="G54" s="1">
        <v>0</v>
      </c>
      <c r="H54" s="1">
        <v>307</v>
      </c>
      <c r="I54" s="2"/>
      <c r="J54" s="1">
        <v>0</v>
      </c>
      <c r="K54" s="1">
        <v>0</v>
      </c>
      <c r="L54" s="1">
        <v>3375</v>
      </c>
      <c r="M54" s="1">
        <v>3375</v>
      </c>
      <c r="N54" s="1">
        <v>3375</v>
      </c>
      <c r="O54" s="2"/>
      <c r="P54" s="1">
        <v>0</v>
      </c>
      <c r="Q54" s="45">
        <v>3375</v>
      </c>
      <c r="R54" s="45">
        <v>3375</v>
      </c>
      <c r="S54" s="45">
        <v>3375</v>
      </c>
      <c r="T54" s="94">
        <v>8700</v>
      </c>
      <c r="U54" s="34" t="s">
        <v>91</v>
      </c>
    </row>
    <row r="55" spans="1:21" ht="38.25" x14ac:dyDescent="0.2">
      <c r="A55" s="29" t="s">
        <v>94</v>
      </c>
      <c r="B55" s="35" t="s">
        <v>34</v>
      </c>
      <c r="C55" s="3" t="s">
        <v>95</v>
      </c>
      <c r="D55" s="33"/>
      <c r="E55" s="1">
        <v>0</v>
      </c>
      <c r="F55" s="1">
        <v>0</v>
      </c>
      <c r="G55" s="1">
        <v>0</v>
      </c>
      <c r="H55" s="1">
        <v>0</v>
      </c>
      <c r="I55" s="2"/>
      <c r="J55" s="1">
        <v>0</v>
      </c>
      <c r="K55" s="1">
        <v>0</v>
      </c>
      <c r="L55" s="1">
        <f>1126+4050</f>
        <v>5176</v>
      </c>
      <c r="M55" s="1">
        <f>1126+4050</f>
        <v>5176</v>
      </c>
      <c r="N55" s="1">
        <f>1126+4050</f>
        <v>5176</v>
      </c>
      <c r="O55" s="2"/>
      <c r="P55" s="1">
        <v>0</v>
      </c>
      <c r="Q55" s="45">
        <f>1126+4050</f>
        <v>5176</v>
      </c>
      <c r="R55" s="45">
        <f>1126+4050</f>
        <v>5176</v>
      </c>
      <c r="S55" s="45">
        <f>1126+4050</f>
        <v>5176</v>
      </c>
      <c r="T55" s="94">
        <v>4670</v>
      </c>
      <c r="U55" s="34" t="s">
        <v>91</v>
      </c>
    </row>
    <row r="56" spans="1:21" ht="39.75" customHeight="1" x14ac:dyDescent="0.2">
      <c r="A56" s="29">
        <v>35</v>
      </c>
      <c r="B56" s="37" t="s">
        <v>17</v>
      </c>
      <c r="C56" s="4" t="s">
        <v>96</v>
      </c>
      <c r="D56" s="33"/>
      <c r="E56" s="1">
        <v>508</v>
      </c>
      <c r="F56" s="1">
        <v>508</v>
      </c>
      <c r="G56" s="1">
        <v>508</v>
      </c>
      <c r="H56" s="1">
        <v>3166.2</v>
      </c>
      <c r="I56" s="2"/>
      <c r="J56" s="1">
        <v>0</v>
      </c>
      <c r="K56" s="1">
        <v>0</v>
      </c>
      <c r="L56" s="1">
        <v>0</v>
      </c>
      <c r="M56" s="1">
        <v>0</v>
      </c>
      <c r="N56" s="1">
        <v>0</v>
      </c>
      <c r="O56" s="2"/>
      <c r="P56" s="1">
        <v>0</v>
      </c>
      <c r="Q56" s="45">
        <v>0</v>
      </c>
      <c r="R56" s="45">
        <v>0</v>
      </c>
      <c r="S56" s="45">
        <v>0</v>
      </c>
      <c r="T56" s="45">
        <v>0</v>
      </c>
      <c r="U56" s="34" t="s">
        <v>91</v>
      </c>
    </row>
    <row r="57" spans="1:21" ht="76.5" x14ac:dyDescent="0.2">
      <c r="A57" s="29">
        <v>36</v>
      </c>
      <c r="B57" s="30" t="s">
        <v>17</v>
      </c>
      <c r="C57" s="4" t="s">
        <v>97</v>
      </c>
      <c r="D57" s="33"/>
      <c r="E57" s="1">
        <v>819</v>
      </c>
      <c r="F57" s="1">
        <v>819</v>
      </c>
      <c r="G57" s="1">
        <v>819</v>
      </c>
      <c r="H57" s="1">
        <v>883</v>
      </c>
      <c r="I57" s="2"/>
      <c r="J57" s="1">
        <v>0</v>
      </c>
      <c r="K57" s="1">
        <v>0</v>
      </c>
      <c r="L57" s="1">
        <v>0</v>
      </c>
      <c r="M57" s="1">
        <v>0</v>
      </c>
      <c r="N57" s="1">
        <v>0</v>
      </c>
      <c r="O57" s="2"/>
      <c r="P57" s="1">
        <v>0</v>
      </c>
      <c r="Q57" s="45">
        <v>0</v>
      </c>
      <c r="R57" s="45">
        <v>0</v>
      </c>
      <c r="S57" s="45">
        <v>0</v>
      </c>
      <c r="T57" s="45">
        <v>0</v>
      </c>
      <c r="U57" s="34" t="s">
        <v>98</v>
      </c>
    </row>
    <row r="58" spans="1:21" ht="38.25" x14ac:dyDescent="0.2">
      <c r="A58" s="29">
        <v>37</v>
      </c>
      <c r="B58" s="30" t="s">
        <v>43</v>
      </c>
      <c r="C58" s="4" t="s">
        <v>99</v>
      </c>
      <c r="D58" s="33"/>
      <c r="E58" s="1">
        <v>4828</v>
      </c>
      <c r="F58" s="89">
        <v>0</v>
      </c>
      <c r="G58" s="89">
        <v>6868</v>
      </c>
      <c r="H58" s="89">
        <v>5349.59</v>
      </c>
      <c r="I58" s="2"/>
      <c r="J58" s="1">
        <v>7777</v>
      </c>
      <c r="K58" s="1">
        <v>9710</v>
      </c>
      <c r="L58" s="1">
        <v>9710</v>
      </c>
      <c r="M58" s="1">
        <v>9710</v>
      </c>
      <c r="N58" s="1">
        <v>9710</v>
      </c>
      <c r="O58" s="2"/>
      <c r="P58" s="1">
        <v>7777</v>
      </c>
      <c r="Q58" s="45">
        <v>9326</v>
      </c>
      <c r="R58" s="45">
        <v>9326</v>
      </c>
      <c r="S58" s="45">
        <v>9326</v>
      </c>
      <c r="T58" s="94">
        <v>10305</v>
      </c>
      <c r="U58" s="34" t="s">
        <v>91</v>
      </c>
    </row>
    <row r="59" spans="1:21" ht="41.25" customHeight="1" x14ac:dyDescent="0.2">
      <c r="A59" s="29"/>
      <c r="B59" s="30" t="s">
        <v>43</v>
      </c>
      <c r="C59" s="101" t="s">
        <v>100</v>
      </c>
      <c r="D59" s="33"/>
      <c r="E59" s="1">
        <v>0</v>
      </c>
      <c r="F59" s="89">
        <v>0</v>
      </c>
      <c r="G59" s="89">
        <v>0</v>
      </c>
      <c r="H59" s="89">
        <v>0</v>
      </c>
      <c r="I59" s="2"/>
      <c r="J59" s="1">
        <v>0</v>
      </c>
      <c r="K59" s="1">
        <v>0</v>
      </c>
      <c r="L59" s="1">
        <v>0</v>
      </c>
      <c r="M59" s="1">
        <v>0</v>
      </c>
      <c r="N59" s="1">
        <v>0</v>
      </c>
      <c r="O59" s="2"/>
      <c r="P59" s="1">
        <v>0</v>
      </c>
      <c r="Q59" s="45">
        <v>0</v>
      </c>
      <c r="R59" s="45">
        <v>0</v>
      </c>
      <c r="S59" s="45">
        <v>0</v>
      </c>
      <c r="T59" s="94">
        <v>19548</v>
      </c>
      <c r="U59" s="34" t="s">
        <v>91</v>
      </c>
    </row>
    <row r="60" spans="1:21" ht="38.25" x14ac:dyDescent="0.2">
      <c r="A60" s="29">
        <v>38</v>
      </c>
      <c r="B60" s="30" t="s">
        <v>43</v>
      </c>
      <c r="C60" s="4" t="s">
        <v>101</v>
      </c>
      <c r="D60" s="33"/>
      <c r="E60" s="1">
        <v>1269</v>
      </c>
      <c r="F60" s="1">
        <v>0</v>
      </c>
      <c r="G60" s="1">
        <v>2487</v>
      </c>
      <c r="H60" s="1">
        <v>0</v>
      </c>
      <c r="I60" s="2"/>
      <c r="J60" s="1">
        <v>1269</v>
      </c>
      <c r="K60" s="1">
        <v>4617</v>
      </c>
      <c r="L60" s="1">
        <v>4647</v>
      </c>
      <c r="M60" s="1">
        <v>4647</v>
      </c>
      <c r="N60" s="1">
        <v>4647</v>
      </c>
      <c r="O60" s="2"/>
      <c r="P60" s="45">
        <v>1269</v>
      </c>
      <c r="Q60" s="45">
        <v>1522</v>
      </c>
      <c r="R60" s="45">
        <v>1522</v>
      </c>
      <c r="S60" s="45">
        <v>1522</v>
      </c>
      <c r="T60" s="94">
        <v>1682</v>
      </c>
      <c r="U60" s="34" t="s">
        <v>91</v>
      </c>
    </row>
    <row r="61" spans="1:21" ht="40.5" customHeight="1" x14ac:dyDescent="0.2">
      <c r="A61" s="29"/>
      <c r="B61" s="30" t="s">
        <v>43</v>
      </c>
      <c r="C61" s="101" t="s">
        <v>102</v>
      </c>
      <c r="D61" s="33"/>
      <c r="E61" s="1">
        <v>0</v>
      </c>
      <c r="F61" s="1">
        <v>0</v>
      </c>
      <c r="G61" s="1">
        <v>0</v>
      </c>
      <c r="H61" s="1">
        <v>0</v>
      </c>
      <c r="I61" s="2"/>
      <c r="J61" s="1">
        <v>0</v>
      </c>
      <c r="K61" s="1">
        <v>0</v>
      </c>
      <c r="L61" s="1">
        <v>0</v>
      </c>
      <c r="M61" s="1">
        <v>0</v>
      </c>
      <c r="N61" s="1">
        <v>0</v>
      </c>
      <c r="O61" s="2"/>
      <c r="P61" s="45">
        <v>0</v>
      </c>
      <c r="Q61" s="45">
        <v>0</v>
      </c>
      <c r="R61" s="45">
        <v>0</v>
      </c>
      <c r="S61" s="45">
        <v>0</v>
      </c>
      <c r="T61" s="94">
        <v>2716</v>
      </c>
      <c r="U61" s="34" t="s">
        <v>91</v>
      </c>
    </row>
    <row r="62" spans="1:21" ht="38.25" x14ac:dyDescent="0.2">
      <c r="A62" s="29">
        <v>39</v>
      </c>
      <c r="B62" s="37" t="s">
        <v>43</v>
      </c>
      <c r="C62" s="3" t="s">
        <v>103</v>
      </c>
      <c r="D62" s="33"/>
      <c r="E62" s="1">
        <v>588</v>
      </c>
      <c r="F62" s="1">
        <v>0</v>
      </c>
      <c r="G62" s="1">
        <v>682</v>
      </c>
      <c r="H62" s="1">
        <f>93.85+53.66+47.22</f>
        <v>194.73</v>
      </c>
      <c r="I62" s="2"/>
      <c r="J62" s="1">
        <v>588</v>
      </c>
      <c r="K62" s="1">
        <v>1296</v>
      </c>
      <c r="L62" s="1">
        <v>2036</v>
      </c>
      <c r="M62" s="1">
        <v>2036</v>
      </c>
      <c r="N62" s="1">
        <v>2036</v>
      </c>
      <c r="O62" s="2"/>
      <c r="P62" s="45">
        <v>588</v>
      </c>
      <c r="Q62" s="45">
        <v>1042</v>
      </c>
      <c r="R62" s="45">
        <v>1042</v>
      </c>
      <c r="S62" s="45">
        <v>1042</v>
      </c>
      <c r="T62" s="94">
        <v>3064</v>
      </c>
      <c r="U62" s="34" t="s">
        <v>104</v>
      </c>
    </row>
    <row r="63" spans="1:21" ht="38.25" x14ac:dyDescent="0.2">
      <c r="A63" s="29">
        <v>40</v>
      </c>
      <c r="B63" s="37" t="s">
        <v>43</v>
      </c>
      <c r="C63" s="4" t="s">
        <v>105</v>
      </c>
      <c r="D63" s="33"/>
      <c r="E63" s="1">
        <v>27421</v>
      </c>
      <c r="F63" s="1">
        <v>27421</v>
      </c>
      <c r="G63" s="1">
        <v>27421</v>
      </c>
      <c r="H63" s="1">
        <v>32390.31</v>
      </c>
      <c r="I63" s="46"/>
      <c r="J63" s="1">
        <v>27421</v>
      </c>
      <c r="K63" s="1">
        <v>27421</v>
      </c>
      <c r="L63" s="1">
        <v>42094</v>
      </c>
      <c r="M63" s="1">
        <v>42986</v>
      </c>
      <c r="N63" s="1">
        <v>42986</v>
      </c>
      <c r="O63" s="2"/>
      <c r="P63" s="1">
        <v>27421</v>
      </c>
      <c r="Q63" s="45">
        <v>42094</v>
      </c>
      <c r="R63" s="45">
        <v>42986</v>
      </c>
      <c r="S63" s="45">
        <v>42986</v>
      </c>
      <c r="T63" s="94">
        <v>47499</v>
      </c>
      <c r="U63" s="34" t="s">
        <v>91</v>
      </c>
    </row>
    <row r="64" spans="1:21" ht="38.25" x14ac:dyDescent="0.2">
      <c r="A64" s="29">
        <v>41</v>
      </c>
      <c r="B64" s="37" t="s">
        <v>43</v>
      </c>
      <c r="C64" s="55" t="s">
        <v>106</v>
      </c>
      <c r="D64" s="56"/>
      <c r="E64" s="57">
        <v>5484</v>
      </c>
      <c r="F64" s="57">
        <v>5484</v>
      </c>
      <c r="G64" s="57">
        <v>5484</v>
      </c>
      <c r="H64" s="57">
        <f>8045.89+8447.05</f>
        <v>16492.939999999999</v>
      </c>
      <c r="I64" s="50"/>
      <c r="J64" s="57">
        <v>10968</v>
      </c>
      <c r="K64" s="57">
        <v>10968</v>
      </c>
      <c r="L64" s="57">
        <v>8419</v>
      </c>
      <c r="M64" s="57">
        <v>8597</v>
      </c>
      <c r="N64" s="57">
        <v>8597</v>
      </c>
      <c r="O64" s="50"/>
      <c r="P64" s="57">
        <v>10968</v>
      </c>
      <c r="Q64" s="57">
        <v>8419</v>
      </c>
      <c r="R64" s="57">
        <v>8597</v>
      </c>
      <c r="S64" s="57">
        <v>8597</v>
      </c>
      <c r="T64" s="95">
        <v>9500</v>
      </c>
      <c r="U64" s="34" t="s">
        <v>91</v>
      </c>
    </row>
    <row r="65" spans="1:21" ht="38.25" x14ac:dyDescent="0.2">
      <c r="A65" s="29">
        <v>42</v>
      </c>
      <c r="B65" s="37" t="s">
        <v>48</v>
      </c>
      <c r="C65" s="4" t="s">
        <v>107</v>
      </c>
      <c r="D65" s="33"/>
      <c r="E65" s="1">
        <v>26362</v>
      </c>
      <c r="F65" s="1">
        <v>26362</v>
      </c>
      <c r="G65" s="1">
        <v>26362</v>
      </c>
      <c r="H65" s="1">
        <v>4938.13</v>
      </c>
      <c r="I65" s="2"/>
      <c r="J65" s="1">
        <v>26362</v>
      </c>
      <c r="K65" s="1">
        <v>26362</v>
      </c>
      <c r="L65" s="1">
        <v>25875</v>
      </c>
      <c r="M65" s="1">
        <f>25877+1052</f>
        <v>26929</v>
      </c>
      <c r="N65" s="1">
        <f>25877+1052</f>
        <v>26929</v>
      </c>
      <c r="O65" s="2"/>
      <c r="P65" s="45">
        <v>26362</v>
      </c>
      <c r="Q65" s="45">
        <v>26232</v>
      </c>
      <c r="R65" s="45">
        <f>26234+1052</f>
        <v>27286</v>
      </c>
      <c r="S65" s="45">
        <f>26234+1052</f>
        <v>27286</v>
      </c>
      <c r="T65" s="94">
        <v>0</v>
      </c>
      <c r="U65" s="34" t="s">
        <v>91</v>
      </c>
    </row>
    <row r="66" spans="1:21" ht="38.25" x14ac:dyDescent="0.2">
      <c r="A66" s="29">
        <v>43</v>
      </c>
      <c r="B66" s="37" t="s">
        <v>48</v>
      </c>
      <c r="C66" s="3" t="s">
        <v>108</v>
      </c>
      <c r="D66" s="33"/>
      <c r="E66" s="1">
        <v>26975</v>
      </c>
      <c r="F66" s="1">
        <v>26975</v>
      </c>
      <c r="G66" s="1">
        <v>26975</v>
      </c>
      <c r="H66" s="1">
        <v>24528.7</v>
      </c>
      <c r="I66" s="2"/>
      <c r="J66" s="1">
        <v>26975</v>
      </c>
      <c r="K66" s="1">
        <v>26975</v>
      </c>
      <c r="L66" s="1">
        <v>27568</v>
      </c>
      <c r="M66" s="1">
        <f>27568+1052</f>
        <v>28620</v>
      </c>
      <c r="N66" s="1">
        <f>27568+1052</f>
        <v>28620</v>
      </c>
      <c r="O66" s="2"/>
      <c r="P66" s="45">
        <v>26975</v>
      </c>
      <c r="Q66" s="45">
        <v>28171</v>
      </c>
      <c r="R66" s="45">
        <f t="shared" ref="R66:S67" si="0">28171+1052</f>
        <v>29223</v>
      </c>
      <c r="S66" s="45">
        <f t="shared" si="0"/>
        <v>29223</v>
      </c>
      <c r="T66" s="94">
        <v>31842</v>
      </c>
      <c r="U66" s="34" t="s">
        <v>91</v>
      </c>
    </row>
    <row r="67" spans="1:21" ht="38.25" x14ac:dyDescent="0.2">
      <c r="A67" s="29">
        <v>44</v>
      </c>
      <c r="B67" s="37" t="s">
        <v>48</v>
      </c>
      <c r="C67" s="4" t="s">
        <v>109</v>
      </c>
      <c r="D67" s="33"/>
      <c r="E67" s="1">
        <v>26936</v>
      </c>
      <c r="F67" s="1">
        <v>26936</v>
      </c>
      <c r="G67" s="1">
        <v>26936</v>
      </c>
      <c r="H67" s="1">
        <v>20044.919999999998</v>
      </c>
      <c r="I67" s="46"/>
      <c r="J67" s="1">
        <v>26936</v>
      </c>
      <c r="K67" s="1">
        <v>26936</v>
      </c>
      <c r="L67" s="1">
        <v>27568</v>
      </c>
      <c r="M67" s="1">
        <f>27568+1052</f>
        <v>28620</v>
      </c>
      <c r="N67" s="1">
        <f>27568+1052</f>
        <v>28620</v>
      </c>
      <c r="O67" s="2"/>
      <c r="P67" s="1">
        <v>26936</v>
      </c>
      <c r="Q67" s="45">
        <v>28171</v>
      </c>
      <c r="R67" s="45">
        <f t="shared" si="0"/>
        <v>29223</v>
      </c>
      <c r="S67" s="45">
        <f t="shared" si="0"/>
        <v>29223</v>
      </c>
      <c r="T67" s="94">
        <v>31842</v>
      </c>
      <c r="U67" s="34" t="s">
        <v>91</v>
      </c>
    </row>
    <row r="68" spans="1:21" ht="38.25" x14ac:dyDescent="0.2">
      <c r="A68" s="29">
        <v>45</v>
      </c>
      <c r="B68" s="37" t="s">
        <v>43</v>
      </c>
      <c r="C68" s="55" t="s">
        <v>110</v>
      </c>
      <c r="D68" s="56"/>
      <c r="E68" s="57">
        <v>52724</v>
      </c>
      <c r="F68" s="57">
        <v>52724</v>
      </c>
      <c r="G68" s="57">
        <v>22950</v>
      </c>
      <c r="H68" s="57">
        <v>24759.43</v>
      </c>
      <c r="I68" s="50"/>
      <c r="J68" s="57">
        <v>52724</v>
      </c>
      <c r="K68" s="57">
        <v>52724</v>
      </c>
      <c r="L68" s="57">
        <v>57209</v>
      </c>
      <c r="M68" s="57">
        <v>58314</v>
      </c>
      <c r="N68" s="57">
        <v>58314</v>
      </c>
      <c r="O68" s="50"/>
      <c r="P68" s="57">
        <v>52724</v>
      </c>
      <c r="Q68" s="57">
        <v>57721</v>
      </c>
      <c r="R68" s="57">
        <v>59317</v>
      </c>
      <c r="S68" s="57">
        <v>59317</v>
      </c>
      <c r="T68" s="95">
        <v>64082</v>
      </c>
      <c r="U68" s="34" t="s">
        <v>91</v>
      </c>
    </row>
    <row r="69" spans="1:21" ht="38.25" x14ac:dyDescent="0.2">
      <c r="A69" s="29">
        <v>46</v>
      </c>
      <c r="B69" s="37" t="s">
        <v>77</v>
      </c>
      <c r="C69" s="4" t="s">
        <v>111</v>
      </c>
      <c r="D69" s="33"/>
      <c r="E69" s="1">
        <v>26364</v>
      </c>
      <c r="F69" s="89">
        <v>4680</v>
      </c>
      <c r="G69" s="89">
        <v>4680</v>
      </c>
      <c r="H69" s="89">
        <v>1441.25</v>
      </c>
      <c r="I69" s="2"/>
      <c r="J69" s="1">
        <v>26364</v>
      </c>
      <c r="K69" s="1">
        <v>26364</v>
      </c>
      <c r="L69" s="1">
        <v>3053</v>
      </c>
      <c r="M69" s="1">
        <v>3053</v>
      </c>
      <c r="N69" s="1">
        <v>3053</v>
      </c>
      <c r="O69" s="2"/>
      <c r="P69" s="1">
        <v>26364</v>
      </c>
      <c r="Q69" s="45">
        <v>3053</v>
      </c>
      <c r="R69" s="45">
        <v>3053</v>
      </c>
      <c r="S69" s="45">
        <v>3053</v>
      </c>
      <c r="T69" s="94">
        <v>5260</v>
      </c>
      <c r="U69" s="34" t="s">
        <v>104</v>
      </c>
    </row>
    <row r="70" spans="1:21" ht="38.25" x14ac:dyDescent="0.2">
      <c r="A70" s="29">
        <v>47</v>
      </c>
      <c r="B70" s="37" t="s">
        <v>55</v>
      </c>
      <c r="C70" s="4" t="s">
        <v>112</v>
      </c>
      <c r="D70" s="33"/>
      <c r="E70" s="1">
        <v>52334</v>
      </c>
      <c r="F70" s="1">
        <v>52334</v>
      </c>
      <c r="G70" s="1">
        <v>52334</v>
      </c>
      <c r="H70" s="1">
        <v>28311.46</v>
      </c>
      <c r="I70" s="2"/>
      <c r="J70" s="1">
        <v>52334</v>
      </c>
      <c r="K70" s="1">
        <v>52334</v>
      </c>
      <c r="L70" s="1">
        <v>50457</v>
      </c>
      <c r="M70" s="1">
        <f>50457+2104</f>
        <v>52561</v>
      </c>
      <c r="N70" s="1">
        <f>50457+2104</f>
        <v>52561</v>
      </c>
      <c r="O70" s="2"/>
      <c r="P70" s="1">
        <v>52334</v>
      </c>
      <c r="Q70" s="45">
        <v>50894</v>
      </c>
      <c r="R70" s="45">
        <f>50894+2104</f>
        <v>52998</v>
      </c>
      <c r="S70" s="45">
        <f>50894+2104</f>
        <v>52998</v>
      </c>
      <c r="T70" s="94">
        <v>57430</v>
      </c>
      <c r="U70" s="34" t="s">
        <v>104</v>
      </c>
    </row>
    <row r="71" spans="1:21" ht="38.25" x14ac:dyDescent="0.2">
      <c r="A71" s="29">
        <v>48</v>
      </c>
      <c r="B71" s="37" t="s">
        <v>84</v>
      </c>
      <c r="C71" s="4" t="s">
        <v>113</v>
      </c>
      <c r="D71" s="33"/>
      <c r="E71" s="1">
        <v>21087</v>
      </c>
      <c r="F71" s="1">
        <v>21087</v>
      </c>
      <c r="G71" s="1">
        <v>21087</v>
      </c>
      <c r="H71" s="1">
        <v>20567.39</v>
      </c>
      <c r="I71" s="2"/>
      <c r="J71" s="1">
        <v>21087</v>
      </c>
      <c r="K71" s="1">
        <v>21087</v>
      </c>
      <c r="L71" s="1">
        <v>23451</v>
      </c>
      <c r="M71" s="1">
        <f>23451+842</f>
        <v>24293</v>
      </c>
      <c r="N71" s="1">
        <f>23451+842</f>
        <v>24293</v>
      </c>
      <c r="O71" s="2"/>
      <c r="P71" s="1">
        <v>21087</v>
      </c>
      <c r="Q71" s="45">
        <v>23489</v>
      </c>
      <c r="R71" s="45">
        <f>23489+842</f>
        <v>24331</v>
      </c>
      <c r="S71" s="45">
        <f>23489+842</f>
        <v>24331</v>
      </c>
      <c r="T71" s="94">
        <v>26538</v>
      </c>
      <c r="U71" s="34" t="s">
        <v>91</v>
      </c>
    </row>
    <row r="72" spans="1:21" ht="38.25" x14ac:dyDescent="0.2">
      <c r="A72" s="29">
        <v>49</v>
      </c>
      <c r="B72" s="37" t="s">
        <v>55</v>
      </c>
      <c r="C72" s="4" t="s">
        <v>114</v>
      </c>
      <c r="D72" s="33"/>
      <c r="E72" s="1">
        <v>10561</v>
      </c>
      <c r="F72" s="89">
        <v>0</v>
      </c>
      <c r="G72" s="89">
        <v>0</v>
      </c>
      <c r="H72" s="89">
        <v>0</v>
      </c>
      <c r="I72" s="2"/>
      <c r="J72" s="1">
        <v>10561</v>
      </c>
      <c r="K72" s="1">
        <v>10561</v>
      </c>
      <c r="L72" s="1">
        <v>0</v>
      </c>
      <c r="M72" s="1">
        <v>0</v>
      </c>
      <c r="N72" s="1">
        <v>0</v>
      </c>
      <c r="O72" s="2"/>
      <c r="P72" s="45">
        <v>10561</v>
      </c>
      <c r="Q72" s="45">
        <v>0</v>
      </c>
      <c r="R72" s="45">
        <v>0</v>
      </c>
      <c r="S72" s="45">
        <v>0</v>
      </c>
      <c r="T72" s="45">
        <v>0</v>
      </c>
      <c r="U72" s="34" t="s">
        <v>91</v>
      </c>
    </row>
    <row r="73" spans="1:21" ht="38.25" x14ac:dyDescent="0.2">
      <c r="A73" s="29">
        <v>50</v>
      </c>
      <c r="B73" s="37" t="s">
        <v>48</v>
      </c>
      <c r="C73" s="3" t="s">
        <v>115</v>
      </c>
      <c r="D73" s="33"/>
      <c r="E73" s="1">
        <v>22815</v>
      </c>
      <c r="F73" s="1">
        <v>22815</v>
      </c>
      <c r="G73" s="1">
        <v>22815</v>
      </c>
      <c r="H73" s="1">
        <v>17997.91</v>
      </c>
      <c r="I73" s="2"/>
      <c r="J73" s="1">
        <v>22815</v>
      </c>
      <c r="K73" s="1">
        <v>22815</v>
      </c>
      <c r="L73" s="1">
        <v>22523</v>
      </c>
      <c r="M73" s="1">
        <f>22523+1052</f>
        <v>23575</v>
      </c>
      <c r="N73" s="1">
        <f>22523+1052</f>
        <v>23575</v>
      </c>
      <c r="O73" s="2"/>
      <c r="P73" s="45">
        <v>22815</v>
      </c>
      <c r="Q73" s="45">
        <v>22523</v>
      </c>
      <c r="R73" s="45">
        <f>22523+1052</f>
        <v>23575</v>
      </c>
      <c r="S73" s="45">
        <f>22523+1052</f>
        <v>23575</v>
      </c>
      <c r="T73" s="94">
        <v>25483</v>
      </c>
      <c r="U73" s="34" t="s">
        <v>104</v>
      </c>
    </row>
    <row r="74" spans="1:21" ht="38.25" x14ac:dyDescent="0.2">
      <c r="A74" s="29">
        <v>51</v>
      </c>
      <c r="B74" s="37" t="s">
        <v>43</v>
      </c>
      <c r="C74" s="4" t="s">
        <v>116</v>
      </c>
      <c r="D74" s="33"/>
      <c r="E74" s="1">
        <v>2436</v>
      </c>
      <c r="F74" s="1">
        <v>2436</v>
      </c>
      <c r="G74" s="1">
        <v>2436</v>
      </c>
      <c r="H74" s="1">
        <v>1364.47</v>
      </c>
      <c r="I74" s="46"/>
      <c r="J74" s="1">
        <v>2436</v>
      </c>
      <c r="K74" s="1">
        <v>2436</v>
      </c>
      <c r="L74" s="1">
        <v>2964</v>
      </c>
      <c r="M74" s="1">
        <v>2964</v>
      </c>
      <c r="N74" s="1">
        <v>2964</v>
      </c>
      <c r="O74" s="2"/>
      <c r="P74" s="1">
        <v>2436</v>
      </c>
      <c r="Q74" s="45">
        <v>2964</v>
      </c>
      <c r="R74" s="45">
        <v>2964</v>
      </c>
      <c r="S74" s="45">
        <v>2964</v>
      </c>
      <c r="T74" s="94">
        <v>3173</v>
      </c>
      <c r="U74" s="34" t="s">
        <v>91</v>
      </c>
    </row>
    <row r="75" spans="1:21" ht="38.25" customHeight="1" x14ac:dyDescent="0.2">
      <c r="A75" s="29">
        <v>52</v>
      </c>
      <c r="B75" s="37" t="s">
        <v>59</v>
      </c>
      <c r="C75" s="3" t="s">
        <v>117</v>
      </c>
      <c r="D75" s="33"/>
      <c r="E75" s="1">
        <v>0</v>
      </c>
      <c r="F75" s="1">
        <v>3729</v>
      </c>
      <c r="G75" s="1">
        <v>3729</v>
      </c>
      <c r="H75" s="1">
        <v>4876</v>
      </c>
      <c r="I75" s="46"/>
      <c r="J75" s="1">
        <v>0</v>
      </c>
      <c r="K75" s="1">
        <v>0</v>
      </c>
      <c r="L75" s="1">
        <v>5613</v>
      </c>
      <c r="M75" s="1">
        <v>5388</v>
      </c>
      <c r="N75" s="1">
        <v>5388</v>
      </c>
      <c r="O75" s="2"/>
      <c r="P75" s="1">
        <v>0</v>
      </c>
      <c r="Q75" s="45">
        <v>0</v>
      </c>
      <c r="R75" s="45">
        <v>0</v>
      </c>
      <c r="S75" s="45">
        <v>0</v>
      </c>
      <c r="T75" s="94">
        <v>5948</v>
      </c>
      <c r="U75" s="36" t="s">
        <v>91</v>
      </c>
    </row>
    <row r="76" spans="1:21" ht="38.1" customHeight="1" x14ac:dyDescent="0.2">
      <c r="A76" s="29">
        <v>53</v>
      </c>
      <c r="B76" s="30" t="s">
        <v>62</v>
      </c>
      <c r="C76" s="3" t="s">
        <v>118</v>
      </c>
      <c r="D76" s="33"/>
      <c r="E76" s="1">
        <v>0</v>
      </c>
      <c r="F76" s="1">
        <v>3729</v>
      </c>
      <c r="G76" s="1">
        <v>3729</v>
      </c>
      <c r="H76" s="1">
        <v>4876</v>
      </c>
      <c r="I76" s="46"/>
      <c r="J76" s="1">
        <v>0</v>
      </c>
      <c r="K76" s="1">
        <v>0</v>
      </c>
      <c r="L76" s="1">
        <v>5613</v>
      </c>
      <c r="M76" s="1">
        <v>5732</v>
      </c>
      <c r="N76" s="1">
        <v>5732</v>
      </c>
      <c r="O76" s="2"/>
      <c r="P76" s="1">
        <v>0</v>
      </c>
      <c r="Q76" s="45">
        <v>0</v>
      </c>
      <c r="R76" s="45">
        <v>0</v>
      </c>
      <c r="S76" s="45">
        <v>0</v>
      </c>
      <c r="T76" s="94">
        <v>6330</v>
      </c>
      <c r="U76" s="36" t="s">
        <v>91</v>
      </c>
    </row>
    <row r="77" spans="1:21" ht="38.25" customHeight="1" x14ac:dyDescent="0.2">
      <c r="A77" s="29">
        <v>54</v>
      </c>
      <c r="B77" s="37" t="s">
        <v>79</v>
      </c>
      <c r="C77" s="3" t="s">
        <v>119</v>
      </c>
      <c r="D77" s="33"/>
      <c r="E77" s="1">
        <v>0</v>
      </c>
      <c r="F77" s="1">
        <v>453</v>
      </c>
      <c r="G77" s="1">
        <v>453</v>
      </c>
      <c r="H77" s="1">
        <v>737.9</v>
      </c>
      <c r="I77" s="46"/>
      <c r="J77" s="1">
        <v>0</v>
      </c>
      <c r="K77" s="1">
        <v>0</v>
      </c>
      <c r="L77" s="1">
        <v>813</v>
      </c>
      <c r="M77" s="1">
        <v>813</v>
      </c>
      <c r="N77" s="1">
        <v>813</v>
      </c>
      <c r="O77" s="2"/>
      <c r="P77" s="1">
        <v>0</v>
      </c>
      <c r="Q77" s="45">
        <v>813</v>
      </c>
      <c r="R77" s="45">
        <v>813</v>
      </c>
      <c r="S77" s="45">
        <v>813</v>
      </c>
      <c r="T77" s="94">
        <v>900</v>
      </c>
      <c r="U77" s="36" t="s">
        <v>104</v>
      </c>
    </row>
    <row r="78" spans="1:21" ht="38.25" customHeight="1" x14ac:dyDescent="0.2">
      <c r="A78" s="29">
        <v>55</v>
      </c>
      <c r="B78" s="37" t="s">
        <v>81</v>
      </c>
      <c r="C78" s="3" t="s">
        <v>120</v>
      </c>
      <c r="D78" s="33"/>
      <c r="E78" s="1">
        <v>0</v>
      </c>
      <c r="F78" s="1">
        <v>21872</v>
      </c>
      <c r="G78" s="1">
        <v>21872</v>
      </c>
      <c r="H78" s="1">
        <v>14806.87</v>
      </c>
      <c r="I78" s="46"/>
      <c r="J78" s="1">
        <v>0</v>
      </c>
      <c r="K78" s="1">
        <v>0</v>
      </c>
      <c r="L78" s="1">
        <v>21611</v>
      </c>
      <c r="M78" s="1">
        <v>23112</v>
      </c>
      <c r="N78" s="1">
        <v>23112</v>
      </c>
      <c r="O78" s="2"/>
      <c r="P78" s="1">
        <v>0</v>
      </c>
      <c r="Q78" s="45">
        <v>21611</v>
      </c>
      <c r="R78" s="45">
        <v>23112</v>
      </c>
      <c r="S78" s="45">
        <v>23112</v>
      </c>
      <c r="T78" s="94">
        <v>24882</v>
      </c>
      <c r="U78" s="36" t="s">
        <v>104</v>
      </c>
    </row>
    <row r="79" spans="1:21" ht="38.25" x14ac:dyDescent="0.2">
      <c r="A79" s="29">
        <v>56</v>
      </c>
      <c r="B79" s="37" t="s">
        <v>87</v>
      </c>
      <c r="C79" s="55" t="s">
        <v>121</v>
      </c>
      <c r="D79" s="56"/>
      <c r="E79" s="57">
        <v>7617</v>
      </c>
      <c r="F79" s="57">
        <v>7617</v>
      </c>
      <c r="G79" s="57">
        <v>7617</v>
      </c>
      <c r="H79" s="57">
        <v>9052.01</v>
      </c>
      <c r="I79" s="50"/>
      <c r="J79" s="57">
        <v>7617</v>
      </c>
      <c r="K79" s="57">
        <v>7617</v>
      </c>
      <c r="L79" s="57">
        <v>14031</v>
      </c>
      <c r="M79" s="57">
        <v>14329</v>
      </c>
      <c r="N79" s="57">
        <v>14329</v>
      </c>
      <c r="O79" s="50"/>
      <c r="P79" s="57">
        <v>7617</v>
      </c>
      <c r="Q79" s="57">
        <v>14031</v>
      </c>
      <c r="R79" s="57">
        <v>14329</v>
      </c>
      <c r="S79" s="57">
        <v>14329</v>
      </c>
      <c r="T79" s="95">
        <v>15828</v>
      </c>
      <c r="U79" s="34" t="s">
        <v>91</v>
      </c>
    </row>
    <row r="80" spans="1:21" ht="39" customHeight="1" x14ac:dyDescent="0.2">
      <c r="A80" s="29"/>
      <c r="B80" s="37" t="s">
        <v>87</v>
      </c>
      <c r="C80" s="134" t="s">
        <v>167</v>
      </c>
      <c r="D80" s="56"/>
      <c r="E80" s="1">
        <v>0</v>
      </c>
      <c r="F80" s="1">
        <v>0</v>
      </c>
      <c r="G80" s="1">
        <v>0</v>
      </c>
      <c r="H80" s="1">
        <v>0</v>
      </c>
      <c r="I80" s="50"/>
      <c r="J80" s="1">
        <v>0</v>
      </c>
      <c r="K80" s="1">
        <v>0</v>
      </c>
      <c r="L80" s="1">
        <v>0</v>
      </c>
      <c r="M80" s="1">
        <v>0</v>
      </c>
      <c r="N80" s="1">
        <v>0</v>
      </c>
      <c r="O80" s="50"/>
      <c r="P80" s="1">
        <v>0</v>
      </c>
      <c r="Q80" s="1">
        <v>0</v>
      </c>
      <c r="R80" s="1">
        <v>0</v>
      </c>
      <c r="S80" s="1">
        <v>0</v>
      </c>
      <c r="T80" s="95">
        <v>12659</v>
      </c>
      <c r="U80" s="34" t="s">
        <v>91</v>
      </c>
    </row>
    <row r="81" spans="1:21" ht="38.25" x14ac:dyDescent="0.2">
      <c r="A81" s="29">
        <v>57</v>
      </c>
      <c r="B81" s="37" t="s">
        <v>63</v>
      </c>
      <c r="C81" s="4" t="s">
        <v>122</v>
      </c>
      <c r="D81" s="33"/>
      <c r="E81" s="1">
        <v>649</v>
      </c>
      <c r="F81" s="1">
        <v>649</v>
      </c>
      <c r="G81" s="1">
        <v>649</v>
      </c>
      <c r="H81" s="1">
        <v>0</v>
      </c>
      <c r="I81" s="2"/>
      <c r="J81" s="1">
        <v>649</v>
      </c>
      <c r="K81" s="1">
        <v>649</v>
      </c>
      <c r="L81" s="1">
        <v>991</v>
      </c>
      <c r="M81" s="1">
        <v>991</v>
      </c>
      <c r="N81" s="1">
        <v>991</v>
      </c>
      <c r="O81" s="2"/>
      <c r="P81" s="1">
        <v>649</v>
      </c>
      <c r="Q81" s="45">
        <v>0</v>
      </c>
      <c r="R81" s="45">
        <v>0</v>
      </c>
      <c r="S81" s="45">
        <v>0</v>
      </c>
      <c r="T81" s="45">
        <v>0</v>
      </c>
      <c r="U81" s="34" t="s">
        <v>91</v>
      </c>
    </row>
    <row r="82" spans="1:21" ht="76.5" x14ac:dyDescent="0.2">
      <c r="A82" s="29">
        <v>58</v>
      </c>
      <c r="B82" s="37" t="s">
        <v>65</v>
      </c>
      <c r="C82" s="4" t="s">
        <v>123</v>
      </c>
      <c r="D82" s="33"/>
      <c r="E82" s="1">
        <v>1782</v>
      </c>
      <c r="F82" s="1">
        <f>1782+2196</f>
        <v>3978</v>
      </c>
      <c r="G82" s="1">
        <f>1782+2196</f>
        <v>3978</v>
      </c>
      <c r="H82" s="1">
        <f>1122.55+194</f>
        <v>1316.55</v>
      </c>
      <c r="I82" s="2"/>
      <c r="J82" s="1">
        <v>3368</v>
      </c>
      <c r="K82" s="1">
        <v>3368</v>
      </c>
      <c r="L82" s="1">
        <f>4022+7056</f>
        <v>11078</v>
      </c>
      <c r="M82" s="1">
        <f>4022+7056</f>
        <v>11078</v>
      </c>
      <c r="N82" s="1">
        <f>4022+7056</f>
        <v>11078</v>
      </c>
      <c r="O82" s="2"/>
      <c r="P82" s="1">
        <v>3368</v>
      </c>
      <c r="Q82" s="45">
        <f>456+7470</f>
        <v>7926</v>
      </c>
      <c r="R82" s="45">
        <f>456+7470</f>
        <v>7926</v>
      </c>
      <c r="S82" s="45">
        <f>456+7470</f>
        <v>7926</v>
      </c>
      <c r="T82" s="94">
        <f>504+7052</f>
        <v>7556</v>
      </c>
      <c r="U82" s="34" t="s">
        <v>98</v>
      </c>
    </row>
    <row r="83" spans="1:21" ht="38.25" x14ac:dyDescent="0.2">
      <c r="A83" s="29">
        <v>59</v>
      </c>
      <c r="B83" s="37" t="s">
        <v>65</v>
      </c>
      <c r="C83" s="4" t="s">
        <v>124</v>
      </c>
      <c r="D83" s="33"/>
      <c r="E83" s="1">
        <v>1946</v>
      </c>
      <c r="F83" s="1">
        <v>1946</v>
      </c>
      <c r="G83" s="1">
        <v>1946</v>
      </c>
      <c r="H83" s="1">
        <v>1689.43</v>
      </c>
      <c r="I83" s="2"/>
      <c r="J83" s="1">
        <v>1946</v>
      </c>
      <c r="K83" s="1">
        <v>1946</v>
      </c>
      <c r="L83" s="1">
        <v>2333</v>
      </c>
      <c r="M83" s="1">
        <v>2333</v>
      </c>
      <c r="N83" s="1">
        <v>2333</v>
      </c>
      <c r="O83" s="2"/>
      <c r="P83" s="1">
        <v>1946</v>
      </c>
      <c r="Q83" s="45">
        <v>0</v>
      </c>
      <c r="R83" s="45">
        <v>0</v>
      </c>
      <c r="S83" s="45">
        <v>0</v>
      </c>
      <c r="T83" s="94">
        <v>2021</v>
      </c>
      <c r="U83" s="34" t="s">
        <v>91</v>
      </c>
    </row>
    <row r="84" spans="1:21" ht="38.25" x14ac:dyDescent="0.2">
      <c r="A84" s="29">
        <v>60</v>
      </c>
      <c r="B84" s="30" t="s">
        <v>68</v>
      </c>
      <c r="C84" s="4" t="s">
        <v>125</v>
      </c>
      <c r="D84" s="33"/>
      <c r="E84" s="1">
        <v>325</v>
      </c>
      <c r="F84" s="1">
        <v>325</v>
      </c>
      <c r="G84" s="1">
        <v>325</v>
      </c>
      <c r="H84" s="1">
        <v>389</v>
      </c>
      <c r="I84" s="2"/>
      <c r="J84" s="1">
        <v>325</v>
      </c>
      <c r="K84" s="1">
        <v>325</v>
      </c>
      <c r="L84" s="1">
        <v>389</v>
      </c>
      <c r="M84" s="1">
        <v>389</v>
      </c>
      <c r="N84" s="1">
        <v>389</v>
      </c>
      <c r="O84" s="2"/>
      <c r="P84" s="1">
        <v>325</v>
      </c>
      <c r="Q84" s="45">
        <v>389</v>
      </c>
      <c r="R84" s="45">
        <v>389</v>
      </c>
      <c r="S84" s="45">
        <v>389</v>
      </c>
      <c r="T84" s="94">
        <v>430</v>
      </c>
      <c r="U84" s="34" t="s">
        <v>91</v>
      </c>
    </row>
    <row r="85" spans="1:21" ht="38.25" x14ac:dyDescent="0.2">
      <c r="A85" s="29">
        <v>61</v>
      </c>
      <c r="B85" s="37" t="s">
        <v>39</v>
      </c>
      <c r="C85" s="4" t="s">
        <v>126</v>
      </c>
      <c r="D85" s="33"/>
      <c r="E85" s="1">
        <v>3276</v>
      </c>
      <c r="F85" s="1">
        <v>3276</v>
      </c>
      <c r="G85" s="1">
        <v>3941</v>
      </c>
      <c r="H85" s="1">
        <v>3059</v>
      </c>
      <c r="I85" s="2"/>
      <c r="J85" s="1">
        <v>3276</v>
      </c>
      <c r="K85" s="1">
        <v>3276</v>
      </c>
      <c r="L85" s="1">
        <v>9622</v>
      </c>
      <c r="M85" s="1">
        <v>9622</v>
      </c>
      <c r="N85" s="1">
        <v>9622</v>
      </c>
      <c r="O85" s="2"/>
      <c r="P85" s="45">
        <v>3276</v>
      </c>
      <c r="Q85" s="45">
        <v>9622</v>
      </c>
      <c r="R85" s="45">
        <v>9622</v>
      </c>
      <c r="S85" s="45">
        <v>9622</v>
      </c>
      <c r="T85" s="94">
        <f>9983+634</f>
        <v>10617</v>
      </c>
      <c r="U85" s="34" t="s">
        <v>91</v>
      </c>
    </row>
    <row r="86" spans="1:21" ht="42" customHeight="1" x14ac:dyDescent="0.2">
      <c r="A86" s="60" t="s">
        <v>127</v>
      </c>
      <c r="B86" s="42" t="s">
        <v>72</v>
      </c>
      <c r="C86" s="3" t="s">
        <v>128</v>
      </c>
      <c r="D86" s="33"/>
      <c r="E86" s="1">
        <v>0</v>
      </c>
      <c r="F86" s="1">
        <v>0</v>
      </c>
      <c r="G86" s="1">
        <v>0</v>
      </c>
      <c r="H86" s="1">
        <v>0</v>
      </c>
      <c r="I86" s="2"/>
      <c r="J86" s="1">
        <v>0</v>
      </c>
      <c r="K86" s="1">
        <v>0</v>
      </c>
      <c r="L86" s="1">
        <v>1299</v>
      </c>
      <c r="M86" s="1">
        <v>2442</v>
      </c>
      <c r="N86" s="1">
        <v>2442</v>
      </c>
      <c r="O86" s="2"/>
      <c r="P86" s="45">
        <v>0</v>
      </c>
      <c r="Q86" s="45">
        <v>1299</v>
      </c>
      <c r="R86" s="45">
        <v>1299</v>
      </c>
      <c r="S86" s="45">
        <v>1299</v>
      </c>
      <c r="T86" s="94">
        <v>1434</v>
      </c>
      <c r="U86" s="34" t="s">
        <v>91</v>
      </c>
    </row>
    <row r="87" spans="1:21" ht="29.25" customHeight="1" x14ac:dyDescent="0.2">
      <c r="A87" s="5"/>
      <c r="B87" s="5"/>
      <c r="C87" s="48" t="s">
        <v>129</v>
      </c>
      <c r="D87" s="49">
        <f>SUM(D81:D85)</f>
        <v>0</v>
      </c>
      <c r="E87" s="50">
        <f>SUM(E53:E86)</f>
        <v>326832</v>
      </c>
      <c r="F87" s="50">
        <f>SUM(F53:F86)</f>
        <v>319881</v>
      </c>
      <c r="G87" s="50">
        <f>SUM(G53:G86)</f>
        <v>300809</v>
      </c>
      <c r="H87" s="50">
        <f>SUM(H53:H86)</f>
        <v>245604.55999999997</v>
      </c>
      <c r="I87" s="50"/>
      <c r="J87" s="50">
        <f>SUM(J53:J86)</f>
        <v>333798</v>
      </c>
      <c r="K87" s="50">
        <f>SUM(K53:K86)</f>
        <v>339787</v>
      </c>
      <c r="L87" s="50">
        <f>SUM(L53:L86)</f>
        <v>389518</v>
      </c>
      <c r="M87" s="50">
        <f>SUM(M53:M86)</f>
        <v>401685</v>
      </c>
      <c r="N87" s="50">
        <f>SUM(N53:N86)</f>
        <v>401685</v>
      </c>
      <c r="O87" s="50"/>
      <c r="P87" s="50">
        <f>SUM(P53:P86)</f>
        <v>333798</v>
      </c>
      <c r="Q87" s="50">
        <f>SUM(Q53:Q86)</f>
        <v>369863</v>
      </c>
      <c r="R87" s="50">
        <f>SUM(R53:R86)</f>
        <v>381484</v>
      </c>
      <c r="S87" s="50">
        <f>SUM(S53:S86)</f>
        <v>381484</v>
      </c>
      <c r="T87" s="50">
        <f>SUM(T53:T86)</f>
        <v>441939</v>
      </c>
      <c r="U87" s="51" t="s">
        <v>2</v>
      </c>
    </row>
    <row r="88" spans="1:21" ht="69.75" customHeight="1" x14ac:dyDescent="0.2">
      <c r="A88" s="29">
        <v>62</v>
      </c>
      <c r="B88" s="37" t="s">
        <v>17</v>
      </c>
      <c r="C88" s="31" t="s">
        <v>130</v>
      </c>
      <c r="D88" s="31"/>
      <c r="E88" s="47">
        <v>3000</v>
      </c>
      <c r="F88" s="47">
        <v>3000</v>
      </c>
      <c r="G88" s="47">
        <v>3000</v>
      </c>
      <c r="H88" s="45">
        <v>0</v>
      </c>
      <c r="I88" s="46"/>
      <c r="J88" s="58">
        <v>0</v>
      </c>
      <c r="K88" s="58">
        <v>0</v>
      </c>
      <c r="L88" s="58">
        <v>0</v>
      </c>
      <c r="M88" s="58">
        <v>0</v>
      </c>
      <c r="N88" s="58">
        <v>0</v>
      </c>
      <c r="O88" s="46"/>
      <c r="P88" s="47">
        <v>0</v>
      </c>
      <c r="Q88" s="47">
        <v>0</v>
      </c>
      <c r="R88" s="47">
        <v>0</v>
      </c>
      <c r="S88" s="47">
        <v>0</v>
      </c>
      <c r="T88" s="47">
        <v>0</v>
      </c>
      <c r="U88" s="29">
        <v>4300</v>
      </c>
    </row>
    <row r="89" spans="1:21" ht="64.5" customHeight="1" x14ac:dyDescent="0.2">
      <c r="A89" s="29">
        <v>63</v>
      </c>
      <c r="B89" s="30" t="s">
        <v>55</v>
      </c>
      <c r="C89" s="59" t="s">
        <v>131</v>
      </c>
      <c r="D89" s="31"/>
      <c r="E89" s="47">
        <v>7200</v>
      </c>
      <c r="F89" s="47">
        <v>7200</v>
      </c>
      <c r="G89" s="47">
        <v>7200</v>
      </c>
      <c r="H89" s="45">
        <v>2452.34</v>
      </c>
      <c r="I89" s="46"/>
      <c r="J89" s="58">
        <v>7200</v>
      </c>
      <c r="K89" s="58">
        <v>7200</v>
      </c>
      <c r="L89" s="1">
        <v>4040</v>
      </c>
      <c r="M89" s="1">
        <v>4040</v>
      </c>
      <c r="N89" s="1">
        <v>4040</v>
      </c>
      <c r="O89" s="46"/>
      <c r="P89" s="47">
        <v>7200</v>
      </c>
      <c r="Q89" s="45">
        <v>4040</v>
      </c>
      <c r="R89" s="45">
        <v>4040</v>
      </c>
      <c r="S89" s="45">
        <v>4040</v>
      </c>
      <c r="T89" s="45">
        <v>4040</v>
      </c>
      <c r="U89" s="29">
        <v>4300</v>
      </c>
    </row>
    <row r="90" spans="1:21" ht="147.75" customHeight="1" x14ac:dyDescent="0.2">
      <c r="A90" s="29">
        <v>64</v>
      </c>
      <c r="B90" s="30" t="s">
        <v>132</v>
      </c>
      <c r="C90" s="31" t="s">
        <v>133</v>
      </c>
      <c r="D90" s="31"/>
      <c r="E90" s="47">
        <v>12675</v>
      </c>
      <c r="F90" s="47">
        <v>12675</v>
      </c>
      <c r="G90" s="47">
        <v>12675</v>
      </c>
      <c r="H90" s="45">
        <v>3153.0000000000005</v>
      </c>
      <c r="I90" s="46"/>
      <c r="J90" s="58">
        <v>12675</v>
      </c>
      <c r="K90" s="58">
        <v>12675</v>
      </c>
      <c r="L90" s="1">
        <v>25628</v>
      </c>
      <c r="M90" s="1">
        <v>25628</v>
      </c>
      <c r="N90" s="1">
        <v>25628</v>
      </c>
      <c r="O90" s="46"/>
      <c r="P90" s="47">
        <v>12675</v>
      </c>
      <c r="Q90" s="45">
        <v>0</v>
      </c>
      <c r="R90" s="45">
        <v>0</v>
      </c>
      <c r="S90" s="45">
        <v>0</v>
      </c>
      <c r="T90" s="45">
        <v>0</v>
      </c>
      <c r="U90" s="29">
        <v>4300</v>
      </c>
    </row>
    <row r="91" spans="1:21" ht="93.75" customHeight="1" x14ac:dyDescent="0.2">
      <c r="A91" s="29">
        <v>65</v>
      </c>
      <c r="B91" s="35" t="s">
        <v>79</v>
      </c>
      <c r="C91" s="31" t="s">
        <v>134</v>
      </c>
      <c r="D91" s="31"/>
      <c r="E91" s="47">
        <v>0</v>
      </c>
      <c r="F91" s="45">
        <v>6952</v>
      </c>
      <c r="G91" s="45">
        <v>6952</v>
      </c>
      <c r="H91" s="45">
        <v>13998.36</v>
      </c>
      <c r="I91" s="46"/>
      <c r="J91" s="58">
        <v>0</v>
      </c>
      <c r="K91" s="58">
        <v>0</v>
      </c>
      <c r="L91" s="1">
        <v>19261.990000000002</v>
      </c>
      <c r="M91" s="1">
        <v>19261.990000000002</v>
      </c>
      <c r="N91" s="1">
        <v>19261.990000000002</v>
      </c>
      <c r="O91" s="46"/>
      <c r="P91" s="47">
        <v>0</v>
      </c>
      <c r="Q91" s="45">
        <v>0</v>
      </c>
      <c r="R91" s="45">
        <v>0</v>
      </c>
      <c r="S91" s="45">
        <v>0</v>
      </c>
      <c r="T91" s="45">
        <v>0</v>
      </c>
      <c r="U91" s="60">
        <v>4300</v>
      </c>
    </row>
    <row r="92" spans="1:21" ht="93.75" customHeight="1" x14ac:dyDescent="0.2">
      <c r="A92" s="29">
        <v>66</v>
      </c>
      <c r="B92" s="30" t="s">
        <v>43</v>
      </c>
      <c r="C92" s="4" t="s">
        <v>135</v>
      </c>
      <c r="D92" s="38"/>
      <c r="E92" s="47">
        <v>8102</v>
      </c>
      <c r="F92" s="45">
        <v>0</v>
      </c>
      <c r="G92" s="45">
        <v>10000</v>
      </c>
      <c r="H92" s="45">
        <v>0</v>
      </c>
      <c r="I92" s="46"/>
      <c r="J92" s="58">
        <v>16904</v>
      </c>
      <c r="K92" s="1">
        <v>6192</v>
      </c>
      <c r="L92" s="1">
        <v>19145</v>
      </c>
      <c r="M92" s="1">
        <v>14562</v>
      </c>
      <c r="N92" s="1">
        <v>14562</v>
      </c>
      <c r="O92" s="46"/>
      <c r="P92" s="47">
        <v>16904</v>
      </c>
      <c r="Q92" s="45">
        <v>5000</v>
      </c>
      <c r="R92" s="45">
        <v>2389</v>
      </c>
      <c r="S92" s="45">
        <v>2389</v>
      </c>
      <c r="T92" s="94">
        <v>0</v>
      </c>
      <c r="U92" s="29">
        <v>4300</v>
      </c>
    </row>
    <row r="93" spans="1:21" ht="121.5" customHeight="1" x14ac:dyDescent="0.2">
      <c r="A93" s="29">
        <v>67</v>
      </c>
      <c r="B93" s="30" t="s">
        <v>43</v>
      </c>
      <c r="C93" s="4" t="s">
        <v>136</v>
      </c>
      <c r="D93" s="38"/>
      <c r="E93" s="47">
        <v>8102</v>
      </c>
      <c r="F93" s="47">
        <v>8102</v>
      </c>
      <c r="G93" s="47">
        <v>8102</v>
      </c>
      <c r="H93" s="45">
        <v>0</v>
      </c>
      <c r="I93" s="46"/>
      <c r="J93" s="58">
        <v>16904</v>
      </c>
      <c r="K93" s="58">
        <v>16904</v>
      </c>
      <c r="L93" s="1">
        <v>18904</v>
      </c>
      <c r="M93" s="1">
        <v>14321</v>
      </c>
      <c r="N93" s="1">
        <v>14321</v>
      </c>
      <c r="O93" s="46"/>
      <c r="P93" s="47">
        <v>16904</v>
      </c>
      <c r="Q93" s="45">
        <v>16904</v>
      </c>
      <c r="R93" s="45">
        <v>4904</v>
      </c>
      <c r="S93" s="45">
        <v>4904</v>
      </c>
      <c r="T93" s="45">
        <v>4904</v>
      </c>
      <c r="U93" s="29">
        <v>4300</v>
      </c>
    </row>
    <row r="94" spans="1:21" ht="67.5" customHeight="1" x14ac:dyDescent="0.2">
      <c r="A94" s="29">
        <v>68</v>
      </c>
      <c r="B94" s="30" t="s">
        <v>65</v>
      </c>
      <c r="C94" s="4" t="s">
        <v>137</v>
      </c>
      <c r="D94" s="38"/>
      <c r="E94" s="47">
        <v>0</v>
      </c>
      <c r="F94" s="47">
        <v>0</v>
      </c>
      <c r="G94" s="47">
        <v>0</v>
      </c>
      <c r="H94" s="45">
        <v>0</v>
      </c>
      <c r="I94" s="46"/>
      <c r="J94" s="58">
        <v>41290</v>
      </c>
      <c r="K94" s="58">
        <v>41290</v>
      </c>
      <c r="L94" s="1">
        <v>54244</v>
      </c>
      <c r="M94" s="1">
        <f>44660+1271</f>
        <v>45931</v>
      </c>
      <c r="N94" s="1">
        <f>44660+1271</f>
        <v>45931</v>
      </c>
      <c r="O94" s="46"/>
      <c r="P94" s="47">
        <v>32800</v>
      </c>
      <c r="Q94" s="45">
        <v>5563</v>
      </c>
      <c r="R94" s="45">
        <v>2953</v>
      </c>
      <c r="S94" s="45">
        <v>2953</v>
      </c>
      <c r="T94" s="45">
        <v>2953</v>
      </c>
      <c r="U94" s="29">
        <v>4300</v>
      </c>
    </row>
    <row r="95" spans="1:21" ht="339.75" customHeight="1" x14ac:dyDescent="0.2">
      <c r="A95" s="29">
        <v>69</v>
      </c>
      <c r="B95" s="30" t="s">
        <v>65</v>
      </c>
      <c r="C95" s="4" t="s">
        <v>138</v>
      </c>
      <c r="D95" s="38"/>
      <c r="E95" s="47">
        <v>26570</v>
      </c>
      <c r="F95" s="47">
        <v>26570</v>
      </c>
      <c r="G95" s="47">
        <v>26570</v>
      </c>
      <c r="H95" s="45">
        <v>0</v>
      </c>
      <c r="I95" s="46"/>
      <c r="J95" s="58">
        <v>26387</v>
      </c>
      <c r="K95" s="58">
        <v>26387</v>
      </c>
      <c r="L95" s="1">
        <v>0</v>
      </c>
      <c r="M95" s="1">
        <v>0</v>
      </c>
      <c r="N95" s="1">
        <v>0</v>
      </c>
      <c r="O95" s="46"/>
      <c r="P95" s="47">
        <v>31500</v>
      </c>
      <c r="Q95" s="45">
        <v>0</v>
      </c>
      <c r="R95" s="45">
        <v>0</v>
      </c>
      <c r="S95" s="45">
        <v>0</v>
      </c>
      <c r="T95" s="45">
        <v>0</v>
      </c>
      <c r="U95" s="29">
        <v>4300</v>
      </c>
    </row>
    <row r="96" spans="1:21" ht="321.75" customHeight="1" x14ac:dyDescent="0.2">
      <c r="A96" s="29">
        <v>70</v>
      </c>
      <c r="B96" s="37" t="s">
        <v>55</v>
      </c>
      <c r="C96" s="4" t="s">
        <v>178</v>
      </c>
      <c r="D96" s="38"/>
      <c r="E96" s="47">
        <v>13000</v>
      </c>
      <c r="F96" s="47">
        <v>13000</v>
      </c>
      <c r="G96" s="47">
        <v>13000</v>
      </c>
      <c r="H96" s="45">
        <v>0</v>
      </c>
      <c r="I96" s="46"/>
      <c r="J96" s="58">
        <v>13000</v>
      </c>
      <c r="K96" s="58">
        <v>13000</v>
      </c>
      <c r="L96" s="1">
        <v>8030</v>
      </c>
      <c r="M96" s="1">
        <v>8030</v>
      </c>
      <c r="N96" s="1">
        <v>8030</v>
      </c>
      <c r="O96" s="46"/>
      <c r="P96" s="47">
        <v>13000</v>
      </c>
      <c r="Q96" s="45">
        <v>8030</v>
      </c>
      <c r="R96" s="45">
        <v>8030</v>
      </c>
      <c r="S96" s="45">
        <v>8030</v>
      </c>
      <c r="T96" s="94">
        <v>0</v>
      </c>
      <c r="U96" s="29">
        <v>4300</v>
      </c>
    </row>
    <row r="97" spans="1:21" ht="210" customHeight="1" x14ac:dyDescent="0.2">
      <c r="A97" s="29">
        <v>71</v>
      </c>
      <c r="B97" s="37" t="s">
        <v>55</v>
      </c>
      <c r="C97" s="3" t="s">
        <v>139</v>
      </c>
      <c r="D97" s="38"/>
      <c r="E97" s="47">
        <v>5899</v>
      </c>
      <c r="F97" s="47">
        <v>5899</v>
      </c>
      <c r="G97" s="47">
        <v>5899</v>
      </c>
      <c r="H97" s="45">
        <v>10173</v>
      </c>
      <c r="I97" s="46"/>
      <c r="J97" s="58">
        <v>5899</v>
      </c>
      <c r="K97" s="58">
        <v>5899</v>
      </c>
      <c r="L97" s="1">
        <v>8289</v>
      </c>
      <c r="M97" s="1">
        <v>8289</v>
      </c>
      <c r="N97" s="1">
        <v>8289</v>
      </c>
      <c r="O97" s="46"/>
      <c r="P97" s="47">
        <v>5899</v>
      </c>
      <c r="Q97" s="45">
        <v>8289</v>
      </c>
      <c r="R97" s="45">
        <v>8289</v>
      </c>
      <c r="S97" s="45">
        <v>0</v>
      </c>
      <c r="T97" s="45">
        <v>0</v>
      </c>
      <c r="U97" s="29">
        <v>4300</v>
      </c>
    </row>
    <row r="98" spans="1:21" ht="237.75" customHeight="1" x14ac:dyDescent="0.2">
      <c r="A98" s="29">
        <v>72</v>
      </c>
      <c r="B98" s="37" t="s">
        <v>55</v>
      </c>
      <c r="C98" s="3" t="s">
        <v>165</v>
      </c>
      <c r="D98" s="38"/>
      <c r="E98" s="47">
        <v>132748</v>
      </c>
      <c r="F98" s="47">
        <v>132748</v>
      </c>
      <c r="G98" s="47">
        <v>132748</v>
      </c>
      <c r="H98" s="45">
        <v>88933.59</v>
      </c>
      <c r="I98" s="46"/>
      <c r="J98" s="58">
        <v>0</v>
      </c>
      <c r="K98" s="58">
        <v>0</v>
      </c>
      <c r="L98" s="1">
        <v>33187</v>
      </c>
      <c r="M98" s="1">
        <v>33187</v>
      </c>
      <c r="N98" s="1">
        <v>33187</v>
      </c>
      <c r="O98" s="46"/>
      <c r="P98" s="47">
        <v>66374</v>
      </c>
      <c r="Q98" s="45">
        <v>0</v>
      </c>
      <c r="R98" s="45">
        <v>0</v>
      </c>
      <c r="S98" s="45">
        <v>0</v>
      </c>
      <c r="T98" s="45">
        <v>0</v>
      </c>
      <c r="U98" s="29">
        <v>4400</v>
      </c>
    </row>
    <row r="99" spans="1:21" ht="136.5" customHeight="1" x14ac:dyDescent="0.2">
      <c r="A99" s="29">
        <v>73</v>
      </c>
      <c r="B99" s="37" t="s">
        <v>55</v>
      </c>
      <c r="C99" s="4" t="s">
        <v>140</v>
      </c>
      <c r="D99" s="38"/>
      <c r="E99" s="47">
        <v>25180</v>
      </c>
      <c r="F99" s="47">
        <v>25180</v>
      </c>
      <c r="G99" s="47">
        <v>25180</v>
      </c>
      <c r="H99" s="45">
        <v>44466.79</v>
      </c>
      <c r="I99" s="46"/>
      <c r="J99" s="58">
        <v>0</v>
      </c>
      <c r="K99" s="58">
        <v>0</v>
      </c>
      <c r="L99" s="1">
        <v>0</v>
      </c>
      <c r="M99" s="58">
        <v>0</v>
      </c>
      <c r="N99" s="58">
        <v>0</v>
      </c>
      <c r="O99" s="46"/>
      <c r="P99" s="47">
        <v>0</v>
      </c>
      <c r="Q99" s="45">
        <v>0</v>
      </c>
      <c r="R99" s="47">
        <v>0</v>
      </c>
      <c r="S99" s="47">
        <v>0</v>
      </c>
      <c r="T99" s="47">
        <v>0</v>
      </c>
      <c r="U99" s="29">
        <v>4400</v>
      </c>
    </row>
    <row r="100" spans="1:21" ht="84.95" customHeight="1" x14ac:dyDescent="0.2">
      <c r="A100" s="29">
        <v>74</v>
      </c>
      <c r="B100" s="37" t="s">
        <v>65</v>
      </c>
      <c r="C100" s="4" t="s">
        <v>141</v>
      </c>
      <c r="D100" s="38"/>
      <c r="E100" s="47">
        <v>0</v>
      </c>
      <c r="F100" s="47">
        <v>0</v>
      </c>
      <c r="G100" s="47">
        <v>0</v>
      </c>
      <c r="H100" s="45">
        <v>0</v>
      </c>
      <c r="I100" s="46"/>
      <c r="J100" s="58">
        <v>48000</v>
      </c>
      <c r="K100" s="58">
        <v>48000</v>
      </c>
      <c r="L100" s="1">
        <v>6000</v>
      </c>
      <c r="M100" s="1">
        <v>6000</v>
      </c>
      <c r="N100" s="1">
        <v>6000</v>
      </c>
      <c r="O100" s="46"/>
      <c r="P100" s="47">
        <v>0</v>
      </c>
      <c r="Q100" s="45">
        <v>0</v>
      </c>
      <c r="R100" s="47">
        <v>0</v>
      </c>
      <c r="S100" s="47">
        <v>0</v>
      </c>
      <c r="T100" s="47">
        <v>0</v>
      </c>
      <c r="U100" s="29">
        <v>4400</v>
      </c>
    </row>
    <row r="101" spans="1:21" ht="298.5" customHeight="1" x14ac:dyDescent="0.2">
      <c r="A101" s="29">
        <v>75</v>
      </c>
      <c r="B101" s="37" t="s">
        <v>43</v>
      </c>
      <c r="C101" s="4" t="s">
        <v>142</v>
      </c>
      <c r="D101" s="38"/>
      <c r="E101" s="47">
        <v>4523</v>
      </c>
      <c r="F101" s="47">
        <v>4523</v>
      </c>
      <c r="G101" s="47">
        <v>4523</v>
      </c>
      <c r="H101" s="45">
        <v>0</v>
      </c>
      <c r="I101" s="46"/>
      <c r="J101" s="58">
        <v>4523</v>
      </c>
      <c r="K101" s="58">
        <v>4523</v>
      </c>
      <c r="L101" s="1">
        <v>0</v>
      </c>
      <c r="M101" s="1">
        <v>0</v>
      </c>
      <c r="N101" s="1">
        <v>0</v>
      </c>
      <c r="O101" s="46"/>
      <c r="P101" s="47">
        <v>4526</v>
      </c>
      <c r="Q101" s="45">
        <v>0</v>
      </c>
      <c r="R101" s="45">
        <v>0</v>
      </c>
      <c r="S101" s="45">
        <v>0</v>
      </c>
      <c r="T101" s="45">
        <v>0</v>
      </c>
      <c r="U101" s="29">
        <v>4300</v>
      </c>
    </row>
    <row r="102" spans="1:21" ht="29.25" customHeight="1" x14ac:dyDescent="0.2">
      <c r="A102" s="5"/>
      <c r="B102" s="5"/>
      <c r="C102" s="48" t="s">
        <v>143</v>
      </c>
      <c r="D102" s="49">
        <f>SUM(D93:D101)</f>
        <v>0</v>
      </c>
      <c r="E102" s="50">
        <f>SUM(E88:E101)</f>
        <v>246999</v>
      </c>
      <c r="F102" s="50">
        <f>SUM(F88:F101)</f>
        <v>245849</v>
      </c>
      <c r="G102" s="50">
        <f>SUM(G88:G101)</f>
        <v>255849</v>
      </c>
      <c r="H102" s="50">
        <f>SUM(H88:H101)</f>
        <v>163177.07999999999</v>
      </c>
      <c r="I102" s="50"/>
      <c r="J102" s="50">
        <f>SUM(J88:J101)</f>
        <v>192782</v>
      </c>
      <c r="K102" s="50">
        <f>SUM(K88:K101)</f>
        <v>182070</v>
      </c>
      <c r="L102" s="50">
        <f>SUM(L88:L101)</f>
        <v>196728.99</v>
      </c>
      <c r="M102" s="50">
        <f>SUM(M88:M101)</f>
        <v>179249.99</v>
      </c>
      <c r="N102" s="50">
        <f>SUM(N88:N101)</f>
        <v>179249.99</v>
      </c>
      <c r="O102" s="50"/>
      <c r="P102" s="50">
        <f>SUM(P88:P101)</f>
        <v>207782</v>
      </c>
      <c r="Q102" s="50">
        <f>SUM(Q88:Q101)</f>
        <v>47826</v>
      </c>
      <c r="R102" s="50">
        <f>SUM(R88:R101)</f>
        <v>30605</v>
      </c>
      <c r="S102" s="50">
        <f>SUM(S88:S101)</f>
        <v>22316</v>
      </c>
      <c r="T102" s="50">
        <f>SUM(T88:T101)</f>
        <v>11897</v>
      </c>
      <c r="U102" s="51" t="s">
        <v>3</v>
      </c>
    </row>
    <row r="103" spans="1:21" ht="183" customHeight="1" x14ac:dyDescent="0.2">
      <c r="A103" s="29">
        <v>76</v>
      </c>
      <c r="B103" s="37" t="s">
        <v>144</v>
      </c>
      <c r="C103" s="4" t="s">
        <v>168</v>
      </c>
      <c r="D103" s="38"/>
      <c r="E103" s="58">
        <v>93000</v>
      </c>
      <c r="F103" s="58">
        <v>93000</v>
      </c>
      <c r="G103" s="58">
        <v>93000</v>
      </c>
      <c r="H103" s="1">
        <v>93000</v>
      </c>
      <c r="I103" s="46"/>
      <c r="J103" s="58">
        <v>83000</v>
      </c>
      <c r="K103" s="58">
        <v>83000</v>
      </c>
      <c r="L103" s="58">
        <v>83000</v>
      </c>
      <c r="M103" s="58">
        <v>83000</v>
      </c>
      <c r="N103" s="58">
        <v>83000</v>
      </c>
      <c r="O103" s="46"/>
      <c r="P103" s="47">
        <v>68000</v>
      </c>
      <c r="Q103" s="47">
        <v>68000</v>
      </c>
      <c r="R103" s="47">
        <v>68000</v>
      </c>
      <c r="S103" s="47">
        <v>68000</v>
      </c>
      <c r="T103" s="94">
        <v>95500</v>
      </c>
      <c r="U103" s="29">
        <v>5800</v>
      </c>
    </row>
    <row r="104" spans="1:21" ht="282" customHeight="1" x14ac:dyDescent="0.2">
      <c r="A104" s="29">
        <v>71</v>
      </c>
      <c r="B104" s="37" t="s">
        <v>55</v>
      </c>
      <c r="C104" s="3" t="s">
        <v>145</v>
      </c>
      <c r="D104" s="38"/>
      <c r="E104" s="47">
        <v>0</v>
      </c>
      <c r="F104" s="47">
        <v>0</v>
      </c>
      <c r="G104" s="47">
        <v>0</v>
      </c>
      <c r="H104" s="45">
        <v>0</v>
      </c>
      <c r="I104" s="46"/>
      <c r="J104" s="58">
        <v>0</v>
      </c>
      <c r="K104" s="58">
        <v>0</v>
      </c>
      <c r="L104" s="1">
        <v>0</v>
      </c>
      <c r="M104" s="1">
        <v>0</v>
      </c>
      <c r="N104" s="1">
        <v>0</v>
      </c>
      <c r="O104" s="46"/>
      <c r="P104" s="47">
        <v>0</v>
      </c>
      <c r="Q104" s="45">
        <v>0</v>
      </c>
      <c r="R104" s="45">
        <v>0</v>
      </c>
      <c r="S104" s="45">
        <f>14000+5174</f>
        <v>19174</v>
      </c>
      <c r="T104" s="94">
        <f>14000+5174+2450</f>
        <v>21624</v>
      </c>
      <c r="U104" s="29">
        <v>5800</v>
      </c>
    </row>
    <row r="105" spans="1:21" ht="198.75" customHeight="1" x14ac:dyDescent="0.2">
      <c r="A105" s="130"/>
      <c r="B105" s="131"/>
      <c r="C105" s="137" t="s">
        <v>175</v>
      </c>
      <c r="D105" s="133"/>
      <c r="E105" s="127">
        <v>0</v>
      </c>
      <c r="F105" s="127">
        <v>0</v>
      </c>
      <c r="G105" s="127">
        <v>0</v>
      </c>
      <c r="H105" s="128">
        <v>0</v>
      </c>
      <c r="I105" s="85"/>
      <c r="J105" s="138">
        <v>0</v>
      </c>
      <c r="K105" s="138">
        <v>0</v>
      </c>
      <c r="L105" s="129">
        <v>0</v>
      </c>
      <c r="M105" s="129">
        <v>0</v>
      </c>
      <c r="N105" s="129">
        <v>0</v>
      </c>
      <c r="O105" s="85"/>
      <c r="P105" s="127">
        <v>0</v>
      </c>
      <c r="Q105" s="128">
        <v>0</v>
      </c>
      <c r="R105" s="128">
        <v>0</v>
      </c>
      <c r="S105" s="128">
        <v>0</v>
      </c>
      <c r="T105" s="96">
        <v>12824</v>
      </c>
      <c r="U105" s="130">
        <v>5800</v>
      </c>
    </row>
    <row r="106" spans="1:21" ht="409.5" customHeight="1" x14ac:dyDescent="0.2">
      <c r="A106" s="157">
        <v>77</v>
      </c>
      <c r="B106" s="174" t="s">
        <v>65</v>
      </c>
      <c r="C106" s="144" t="s">
        <v>177</v>
      </c>
      <c r="D106" s="170"/>
      <c r="E106" s="142">
        <v>16495</v>
      </c>
      <c r="F106" s="142">
        <v>16495</v>
      </c>
      <c r="G106" s="142">
        <v>16495</v>
      </c>
      <c r="H106" s="140">
        <v>17950.239999999998</v>
      </c>
      <c r="I106" s="159"/>
      <c r="J106" s="142">
        <v>16495</v>
      </c>
      <c r="K106" s="142">
        <v>16495</v>
      </c>
      <c r="L106" s="140">
        <v>36973</v>
      </c>
      <c r="M106" s="140">
        <v>36973</v>
      </c>
      <c r="N106" s="140">
        <v>36973</v>
      </c>
      <c r="O106" s="159"/>
      <c r="P106" s="142">
        <v>16495</v>
      </c>
      <c r="Q106" s="140">
        <v>16495</v>
      </c>
      <c r="R106" s="140">
        <v>16495</v>
      </c>
      <c r="S106" s="140">
        <v>16495</v>
      </c>
      <c r="T106" s="182">
        <v>51746.96</v>
      </c>
      <c r="U106" s="157">
        <v>5200</v>
      </c>
    </row>
    <row r="107" spans="1:21" ht="254.25" customHeight="1" x14ac:dyDescent="0.2">
      <c r="A107" s="158"/>
      <c r="B107" s="175"/>
      <c r="C107" s="145"/>
      <c r="D107" s="171"/>
      <c r="E107" s="143"/>
      <c r="F107" s="143"/>
      <c r="G107" s="143"/>
      <c r="H107" s="141"/>
      <c r="I107" s="160"/>
      <c r="J107" s="143"/>
      <c r="K107" s="143"/>
      <c r="L107" s="141"/>
      <c r="M107" s="141"/>
      <c r="N107" s="141"/>
      <c r="O107" s="160"/>
      <c r="P107" s="143"/>
      <c r="Q107" s="141"/>
      <c r="R107" s="141"/>
      <c r="S107" s="141"/>
      <c r="T107" s="183"/>
      <c r="U107" s="158"/>
    </row>
    <row r="108" spans="1:21" ht="45.75" customHeight="1" x14ac:dyDescent="0.2">
      <c r="A108" s="123"/>
      <c r="B108" s="132" t="s">
        <v>65</v>
      </c>
      <c r="C108" s="100" t="s">
        <v>163</v>
      </c>
      <c r="D108" s="125"/>
      <c r="E108" s="122">
        <v>0</v>
      </c>
      <c r="F108" s="122">
        <v>0</v>
      </c>
      <c r="G108" s="122">
        <v>0</v>
      </c>
      <c r="H108" s="121">
        <v>0</v>
      </c>
      <c r="I108" s="124"/>
      <c r="J108" s="122">
        <v>0</v>
      </c>
      <c r="K108" s="122">
        <v>0</v>
      </c>
      <c r="L108" s="121">
        <v>0</v>
      </c>
      <c r="M108" s="121">
        <v>0</v>
      </c>
      <c r="N108" s="121">
        <v>0</v>
      </c>
      <c r="O108" s="124"/>
      <c r="P108" s="122">
        <v>0</v>
      </c>
      <c r="Q108" s="121">
        <v>0</v>
      </c>
      <c r="R108" s="121">
        <v>0</v>
      </c>
      <c r="S108" s="121">
        <v>0</v>
      </c>
      <c r="T108" s="126">
        <v>15000</v>
      </c>
      <c r="U108" s="123">
        <v>5200</v>
      </c>
    </row>
    <row r="109" spans="1:21" ht="252.75" customHeight="1" x14ac:dyDescent="0.2">
      <c r="A109" s="29">
        <v>78</v>
      </c>
      <c r="B109" s="35" t="s">
        <v>33</v>
      </c>
      <c r="C109" s="3" t="s">
        <v>176</v>
      </c>
      <c r="D109" s="38"/>
      <c r="E109" s="61">
        <v>0</v>
      </c>
      <c r="F109" s="57">
        <v>4376</v>
      </c>
      <c r="G109" s="57">
        <v>4376</v>
      </c>
      <c r="H109" s="57">
        <v>1750</v>
      </c>
      <c r="I109" s="50"/>
      <c r="J109" s="61">
        <v>0</v>
      </c>
      <c r="K109" s="61">
        <v>0</v>
      </c>
      <c r="L109" s="57">
        <v>4107</v>
      </c>
      <c r="M109" s="57">
        <v>4107</v>
      </c>
      <c r="N109" s="57">
        <v>4107</v>
      </c>
      <c r="O109" s="50"/>
      <c r="P109" s="61">
        <v>0</v>
      </c>
      <c r="Q109" s="61">
        <v>0</v>
      </c>
      <c r="R109" s="61">
        <v>0</v>
      </c>
      <c r="S109" s="61">
        <v>0</v>
      </c>
      <c r="T109" s="95">
        <v>6000</v>
      </c>
      <c r="U109" s="60">
        <v>5200</v>
      </c>
    </row>
    <row r="110" spans="1:21" ht="72" customHeight="1" x14ac:dyDescent="0.2">
      <c r="A110" s="29">
        <v>79</v>
      </c>
      <c r="B110" s="37" t="s">
        <v>65</v>
      </c>
      <c r="C110" s="4" t="s">
        <v>146</v>
      </c>
      <c r="D110" s="33"/>
      <c r="E110" s="58">
        <v>9600</v>
      </c>
      <c r="F110" s="58">
        <v>9600</v>
      </c>
      <c r="G110" s="58">
        <v>9600</v>
      </c>
      <c r="H110" s="1">
        <v>8150</v>
      </c>
      <c r="I110" s="46"/>
      <c r="J110" s="58">
        <v>9600</v>
      </c>
      <c r="K110" s="58">
        <v>9600</v>
      </c>
      <c r="L110" s="58">
        <v>9600</v>
      </c>
      <c r="M110" s="1">
        <v>5000</v>
      </c>
      <c r="N110" s="1">
        <v>5000</v>
      </c>
      <c r="O110" s="46"/>
      <c r="P110" s="45">
        <v>9600</v>
      </c>
      <c r="Q110" s="45">
        <v>5000</v>
      </c>
      <c r="R110" s="45">
        <v>3000</v>
      </c>
      <c r="S110" s="45">
        <v>3000</v>
      </c>
      <c r="T110" s="94">
        <v>0</v>
      </c>
      <c r="U110" s="29">
        <v>5800</v>
      </c>
    </row>
    <row r="111" spans="1:21" ht="196.5" customHeight="1" x14ac:dyDescent="0.2">
      <c r="A111" s="29">
        <v>80</v>
      </c>
      <c r="B111" s="30" t="s">
        <v>68</v>
      </c>
      <c r="C111" s="4" t="s">
        <v>147</v>
      </c>
      <c r="D111" s="38"/>
      <c r="E111" s="58">
        <v>38000</v>
      </c>
      <c r="F111" s="58">
        <v>38000</v>
      </c>
      <c r="G111" s="58">
        <v>38000</v>
      </c>
      <c r="H111" s="1">
        <v>43775</v>
      </c>
      <c r="I111" s="46"/>
      <c r="J111" s="58">
        <v>38000</v>
      </c>
      <c r="K111" s="58">
        <v>38000</v>
      </c>
      <c r="L111" s="1">
        <v>43775</v>
      </c>
      <c r="M111" s="1">
        <v>43775</v>
      </c>
      <c r="N111" s="1">
        <v>43775</v>
      </c>
      <c r="O111" s="46"/>
      <c r="P111" s="47">
        <v>38000</v>
      </c>
      <c r="Q111" s="45">
        <v>43775</v>
      </c>
      <c r="R111" s="45">
        <v>43775</v>
      </c>
      <c r="S111" s="45">
        <v>43775</v>
      </c>
      <c r="T111" s="94">
        <v>0</v>
      </c>
      <c r="U111" s="29">
        <v>5800</v>
      </c>
    </row>
    <row r="112" spans="1:21" ht="29.25" customHeight="1" x14ac:dyDescent="0.2">
      <c r="A112" s="62"/>
      <c r="B112" s="5"/>
      <c r="C112" s="48" t="s">
        <v>148</v>
      </c>
      <c r="D112" s="49">
        <f>SUM(D110:D111)</f>
        <v>0</v>
      </c>
      <c r="E112" s="50">
        <f>SUM(E103:E111)</f>
        <v>157095</v>
      </c>
      <c r="F112" s="50">
        <f>SUM(F103:F111)</f>
        <v>161471</v>
      </c>
      <c r="G112" s="50">
        <f>SUM(G103:G111)</f>
        <v>161471</v>
      </c>
      <c r="H112" s="50">
        <f>SUM(H103:H111)</f>
        <v>164625.24</v>
      </c>
      <c r="I112" s="50"/>
      <c r="J112" s="50">
        <f>SUM(J103:J111)</f>
        <v>147095</v>
      </c>
      <c r="K112" s="50">
        <f>SUM(K103:K111)</f>
        <v>147095</v>
      </c>
      <c r="L112" s="50">
        <f>SUM(L103:L111)</f>
        <v>177455</v>
      </c>
      <c r="M112" s="50">
        <f>SUM(M103:M111)</f>
        <v>172855</v>
      </c>
      <c r="N112" s="50">
        <f>SUM(N103:N111)</f>
        <v>172855</v>
      </c>
      <c r="O112" s="50"/>
      <c r="P112" s="50">
        <f>SUM(P103:P111)</f>
        <v>132095</v>
      </c>
      <c r="Q112" s="50">
        <f>SUM(Q103:Q111)</f>
        <v>133270</v>
      </c>
      <c r="R112" s="50">
        <f>SUM(R103:R111)</f>
        <v>131270</v>
      </c>
      <c r="S112" s="50">
        <f>SUM(S103:S111)</f>
        <v>150444</v>
      </c>
      <c r="T112" s="50">
        <f>SUM(T103:T111)</f>
        <v>202694.96</v>
      </c>
      <c r="U112" s="51" t="s">
        <v>4</v>
      </c>
    </row>
    <row r="113" spans="1:21" ht="29.25" customHeight="1" x14ac:dyDescent="0.2">
      <c r="A113" s="62"/>
      <c r="B113" s="30"/>
      <c r="C113" s="63"/>
      <c r="D113" s="34"/>
      <c r="E113" s="61"/>
      <c r="F113" s="61"/>
      <c r="G113" s="61"/>
      <c r="H113" s="61"/>
      <c r="I113" s="50"/>
      <c r="J113" s="61"/>
      <c r="K113" s="61"/>
      <c r="L113" s="61"/>
      <c r="M113" s="61"/>
      <c r="N113" s="61"/>
      <c r="O113" s="50"/>
      <c r="P113" s="61"/>
      <c r="Q113" s="61"/>
      <c r="R113" s="61"/>
      <c r="S113" s="61"/>
      <c r="T113" s="61"/>
      <c r="U113" s="29"/>
    </row>
    <row r="114" spans="1:21" ht="29.25" customHeight="1" x14ac:dyDescent="0.2">
      <c r="A114" s="62"/>
      <c r="B114" s="5"/>
      <c r="C114" s="48" t="s">
        <v>149</v>
      </c>
      <c r="D114" s="49">
        <f>SUM(D113:D113)</f>
        <v>0</v>
      </c>
      <c r="E114" s="50">
        <f>SUM(E113)</f>
        <v>0</v>
      </c>
      <c r="F114" s="50">
        <f>SUM(F113)</f>
        <v>0</v>
      </c>
      <c r="G114" s="50">
        <f>SUM(G113)</f>
        <v>0</v>
      </c>
      <c r="H114" s="50">
        <f>SUM(H113)</f>
        <v>0</v>
      </c>
      <c r="I114" s="50"/>
      <c r="J114" s="50">
        <f>SUM(J113)</f>
        <v>0</v>
      </c>
      <c r="K114" s="50">
        <f>SUM(K113)</f>
        <v>0</v>
      </c>
      <c r="L114" s="50">
        <f>SUM(L113)</f>
        <v>0</v>
      </c>
      <c r="M114" s="50">
        <f>SUM(M113)</f>
        <v>0</v>
      </c>
      <c r="N114" s="50">
        <f>SUM(N113)</f>
        <v>0</v>
      </c>
      <c r="O114" s="50"/>
      <c r="P114" s="50">
        <f>SUM(P113)</f>
        <v>0</v>
      </c>
      <c r="Q114" s="50">
        <f>SUM(Q113)</f>
        <v>0</v>
      </c>
      <c r="R114" s="50">
        <f>SUM(R113)</f>
        <v>0</v>
      </c>
      <c r="S114" s="50">
        <f>SUM(S113)</f>
        <v>0</v>
      </c>
      <c r="T114" s="50">
        <f>SUM(T113)</f>
        <v>0</v>
      </c>
      <c r="U114" s="51" t="s">
        <v>5</v>
      </c>
    </row>
    <row r="115" spans="1:21" s="43" customFormat="1" ht="29.25" customHeight="1" x14ac:dyDescent="0.25">
      <c r="A115" s="64"/>
      <c r="B115" s="65"/>
      <c r="C115" s="66"/>
      <c r="D115" s="67"/>
      <c r="E115" s="57"/>
      <c r="F115" s="57"/>
      <c r="G115" s="57"/>
      <c r="H115" s="57"/>
      <c r="I115" s="50"/>
      <c r="J115" s="57"/>
      <c r="K115" s="57"/>
      <c r="L115" s="57"/>
      <c r="M115" s="57"/>
      <c r="N115" s="57"/>
      <c r="O115" s="50"/>
      <c r="P115" s="57"/>
      <c r="Q115" s="57"/>
      <c r="R115" s="57"/>
      <c r="S115" s="57"/>
      <c r="T115" s="57"/>
      <c r="U115" s="60"/>
    </row>
    <row r="116" spans="1:21" ht="29.25" customHeight="1" x14ac:dyDescent="0.2">
      <c r="A116" s="62"/>
      <c r="B116" s="68"/>
      <c r="C116" s="69" t="s">
        <v>150</v>
      </c>
      <c r="D116" s="70">
        <f>SUM(D114,D112,D102,D87,D52,D41)</f>
        <v>0</v>
      </c>
      <c r="E116" s="71">
        <f>SUM(E114,E112,E102,E87,E52,E41)</f>
        <v>1806255</v>
      </c>
      <c r="F116" s="71">
        <f>SUM(F114,F112,F102,F87,F52,F41)</f>
        <v>1806255</v>
      </c>
      <c r="G116" s="71">
        <f>SUM(G114,G112,G102,G87,G52,G41)</f>
        <v>1806255</v>
      </c>
      <c r="H116" s="71">
        <f>SUM(H114,H112,H102,H87,H52,H41)</f>
        <v>1492462.3600000003</v>
      </c>
      <c r="I116" s="72"/>
      <c r="J116" s="72">
        <f>SUM(J114,J112,J102,J87,J52,J41)</f>
        <v>1806255</v>
      </c>
      <c r="K116" s="72">
        <f>SUM(K114,K112,K102,K87,K52,K41)</f>
        <v>1809086</v>
      </c>
      <c r="L116" s="72">
        <f>SUM(L114,L112,L102,L87,L52,L41)</f>
        <v>2145972.9900000002</v>
      </c>
      <c r="M116" s="72">
        <f>SUM(M114,M112,M102,M87,M52,M41)</f>
        <v>2147243.9900000002</v>
      </c>
      <c r="N116" s="72">
        <f>SUM(N114,N112,N102,N87,N52,N41)</f>
        <v>2147243.9900000002</v>
      </c>
      <c r="O116" s="72"/>
      <c r="P116" s="72">
        <f>SUM(P114,P112,P102,P87,P52,P41)</f>
        <v>1806255</v>
      </c>
      <c r="Q116" s="72">
        <f>SUM(Q114,Q112,Q102,Q87,Q52,Q41)</f>
        <v>1806255</v>
      </c>
      <c r="R116" s="72">
        <f>SUM(R114,R112,R102,R87,R52,R41)</f>
        <v>1806255</v>
      </c>
      <c r="S116" s="72">
        <f>SUM(S114,S112,S102,S87,S52,S41)</f>
        <v>1817140</v>
      </c>
      <c r="T116" s="72">
        <f>SUM(T114,T112,T102,T87,T52,T41)</f>
        <v>2167999.96</v>
      </c>
      <c r="U116" s="73"/>
    </row>
    <row r="117" spans="1:21" s="76" customFormat="1" ht="29.25" customHeight="1" x14ac:dyDescent="0.2">
      <c r="A117" s="62"/>
      <c r="B117" s="74"/>
      <c r="C117" s="75"/>
      <c r="D117" s="67"/>
      <c r="E117" s="57"/>
      <c r="F117" s="57"/>
      <c r="G117" s="57"/>
      <c r="H117" s="57"/>
      <c r="I117" s="50"/>
      <c r="J117" s="57"/>
      <c r="K117" s="57"/>
      <c r="L117" s="57"/>
      <c r="M117" s="57"/>
      <c r="N117" s="57"/>
      <c r="O117" s="50"/>
      <c r="P117" s="57"/>
      <c r="Q117" s="57"/>
      <c r="R117" s="57"/>
      <c r="S117" s="57"/>
      <c r="T117" s="57"/>
      <c r="U117" s="60"/>
    </row>
    <row r="118" spans="1:21" ht="29.25" customHeight="1" x14ac:dyDescent="0.2">
      <c r="A118" s="62"/>
      <c r="B118" s="74"/>
      <c r="C118" s="77" t="s">
        <v>151</v>
      </c>
      <c r="D118" s="34"/>
      <c r="E118" s="61">
        <v>93745</v>
      </c>
      <c r="F118" s="61">
        <v>93745</v>
      </c>
      <c r="G118" s="61">
        <v>93745</v>
      </c>
      <c r="H118" s="61">
        <v>77458.649999999994</v>
      </c>
      <c r="I118" s="50"/>
      <c r="J118" s="61">
        <v>93745</v>
      </c>
      <c r="K118" s="57">
        <v>70615</v>
      </c>
      <c r="L118" s="57">
        <v>82835</v>
      </c>
      <c r="M118" s="57">
        <v>82835</v>
      </c>
      <c r="N118" s="57">
        <v>82835</v>
      </c>
      <c r="O118" s="50"/>
      <c r="P118" s="61">
        <v>93745</v>
      </c>
      <c r="Q118" s="61">
        <v>93745</v>
      </c>
      <c r="R118" s="61">
        <v>93745</v>
      </c>
      <c r="S118" s="57">
        <v>82860</v>
      </c>
      <c r="T118" s="95">
        <v>75230</v>
      </c>
      <c r="U118" s="29">
        <v>7310</v>
      </c>
    </row>
    <row r="119" spans="1:21" ht="29.25" customHeight="1" x14ac:dyDescent="0.2">
      <c r="A119" s="62"/>
      <c r="B119" s="5"/>
      <c r="C119" s="48" t="s">
        <v>152</v>
      </c>
      <c r="D119" s="49">
        <f t="shared" ref="D119:Q119" si="1">D118</f>
        <v>0</v>
      </c>
      <c r="E119" s="50">
        <f>E118</f>
        <v>93745</v>
      </c>
      <c r="F119" s="50">
        <f t="shared" si="1"/>
        <v>93745</v>
      </c>
      <c r="G119" s="50">
        <f>G118</f>
        <v>93745</v>
      </c>
      <c r="H119" s="50">
        <f>H118</f>
        <v>77458.649999999994</v>
      </c>
      <c r="I119" s="50"/>
      <c r="J119" s="50">
        <f t="shared" si="1"/>
        <v>93745</v>
      </c>
      <c r="K119" s="50">
        <f t="shared" si="1"/>
        <v>70615</v>
      </c>
      <c r="L119" s="50">
        <f>L118</f>
        <v>82835</v>
      </c>
      <c r="M119" s="50">
        <f>M118</f>
        <v>82835</v>
      </c>
      <c r="N119" s="50">
        <f>N118</f>
        <v>82835</v>
      </c>
      <c r="O119" s="50"/>
      <c r="P119" s="50">
        <f t="shared" si="1"/>
        <v>93745</v>
      </c>
      <c r="Q119" s="50">
        <f t="shared" si="1"/>
        <v>93745</v>
      </c>
      <c r="R119" s="50">
        <f t="shared" ref="R119:S119" si="2">R118</f>
        <v>93745</v>
      </c>
      <c r="S119" s="50">
        <f t="shared" si="2"/>
        <v>82860</v>
      </c>
      <c r="T119" s="50">
        <f t="shared" ref="T119" si="3">T118</f>
        <v>75230</v>
      </c>
      <c r="U119" s="51" t="s">
        <v>153</v>
      </c>
    </row>
    <row r="120" spans="1:21" ht="29.25" customHeight="1" x14ac:dyDescent="0.2">
      <c r="A120" s="62"/>
      <c r="B120" s="5"/>
      <c r="C120" s="48" t="s">
        <v>154</v>
      </c>
      <c r="D120" s="78"/>
      <c r="E120" s="50">
        <f>SUM((D116+D119)+(E116+E119))</f>
        <v>1900000</v>
      </c>
      <c r="F120" s="50">
        <f>SUM(F116+F119)</f>
        <v>1900000</v>
      </c>
      <c r="G120" s="50">
        <f>SUM(G116+G119)</f>
        <v>1900000</v>
      </c>
      <c r="H120" s="50">
        <f>SUM(H116+H119)</f>
        <v>1569921.0100000002</v>
      </c>
      <c r="I120" s="50"/>
      <c r="J120" s="50">
        <f>SUM(J116+J119)</f>
        <v>1900000</v>
      </c>
      <c r="K120" s="50">
        <f>SUM(K116+K119)</f>
        <v>1879701</v>
      </c>
      <c r="L120" s="50">
        <f>SUM(L116+L119)</f>
        <v>2228807.9900000002</v>
      </c>
      <c r="M120" s="50">
        <f>SUM(M116+M119)</f>
        <v>2230078.9900000002</v>
      </c>
      <c r="N120" s="50">
        <f>SUM(N116+N119)</f>
        <v>2230078.9900000002</v>
      </c>
      <c r="O120" s="50"/>
      <c r="P120" s="50">
        <f>SUM(P116+P119)</f>
        <v>1900000</v>
      </c>
      <c r="Q120" s="50">
        <f>SUM(Q116+Q119)</f>
        <v>1900000</v>
      </c>
      <c r="R120" s="50">
        <f>SUM(R116+R119)</f>
        <v>1900000</v>
      </c>
      <c r="S120" s="50">
        <f>SUM(S116+S119)</f>
        <v>1900000</v>
      </c>
      <c r="T120" s="50">
        <f>SUM(T116+T119)</f>
        <v>2243229.96</v>
      </c>
      <c r="U120" s="79"/>
    </row>
    <row r="121" spans="1:21" x14ac:dyDescent="0.2">
      <c r="B121" s="6"/>
      <c r="I121" s="25"/>
    </row>
    <row r="122" spans="1:21" s="10" customFormat="1" x14ac:dyDescent="0.2">
      <c r="B122" s="9"/>
      <c r="D122" s="11"/>
      <c r="E122" s="11" t="b">
        <f>1900000=E120</f>
        <v>1</v>
      </c>
      <c r="F122" s="11" t="b">
        <f>1900000=F120</f>
        <v>1</v>
      </c>
      <c r="G122" s="11" t="b">
        <f>1900000=G120</f>
        <v>1</v>
      </c>
      <c r="H122" s="11" t="b">
        <f>1569921.01=H120</f>
        <v>1</v>
      </c>
      <c r="I122" s="12"/>
      <c r="J122" s="11" t="b">
        <f>1900000=J120</f>
        <v>1</v>
      </c>
      <c r="K122" s="11" t="b">
        <f>1900000=K120</f>
        <v>0</v>
      </c>
      <c r="L122" s="11" t="b">
        <f>2230078.99=L120</f>
        <v>0</v>
      </c>
      <c r="M122" s="11" t="b">
        <f>2230078.99=M120</f>
        <v>1</v>
      </c>
      <c r="N122" s="11" t="b">
        <f>2230078.99=N120</f>
        <v>1</v>
      </c>
      <c r="O122" s="13"/>
      <c r="P122" s="11" t="b">
        <f>1900000=P120</f>
        <v>1</v>
      </c>
      <c r="Q122" s="11" t="b">
        <f>1900000=Q120</f>
        <v>1</v>
      </c>
      <c r="R122" s="11" t="b">
        <f>1900000=R120</f>
        <v>1</v>
      </c>
      <c r="S122" s="11" t="b">
        <f>1900000=S120</f>
        <v>1</v>
      </c>
      <c r="T122" s="11" t="b">
        <f>1900000+343229.96=T120</f>
        <v>1</v>
      </c>
      <c r="U122" s="14"/>
    </row>
    <row r="123" spans="1:21" s="10" customFormat="1" x14ac:dyDescent="0.2">
      <c r="D123" s="11"/>
      <c r="E123" s="11"/>
      <c r="F123" s="11"/>
      <c r="G123" s="11"/>
      <c r="H123" s="11"/>
      <c r="I123" s="11"/>
      <c r="J123" s="11"/>
      <c r="K123" s="13"/>
      <c r="L123" s="13"/>
      <c r="M123" s="13"/>
      <c r="N123" s="13"/>
      <c r="O123" s="11"/>
      <c r="P123" s="11"/>
      <c r="U123" s="14"/>
    </row>
    <row r="124" spans="1:21" s="10" customFormat="1" x14ac:dyDescent="0.2">
      <c r="D124" s="11"/>
      <c r="E124" s="80" t="s">
        <v>155</v>
      </c>
      <c r="F124" s="81">
        <f>F120-1900000</f>
        <v>0</v>
      </c>
      <c r="G124" s="81">
        <f>G120-1900000</f>
        <v>0</v>
      </c>
      <c r="H124" s="81">
        <f>H120-H126</f>
        <v>0</v>
      </c>
      <c r="I124" s="11"/>
      <c r="J124" s="11"/>
      <c r="K124" s="82" t="s">
        <v>156</v>
      </c>
      <c r="L124" s="82">
        <f>E120-H120+J120</f>
        <v>2230078.9899999998</v>
      </c>
      <c r="M124" s="82">
        <f>L124</f>
        <v>2230078.9899999998</v>
      </c>
      <c r="N124" s="82">
        <f>M124</f>
        <v>2230078.9899999998</v>
      </c>
      <c r="O124" s="11"/>
      <c r="P124" s="11"/>
      <c r="Q124" s="88">
        <f>Q120-P120</f>
        <v>0</v>
      </c>
      <c r="R124" s="88">
        <f>R120-Q120</f>
        <v>0</v>
      </c>
      <c r="S124" s="10" t="s">
        <v>171</v>
      </c>
      <c r="T124" s="135">
        <v>343229.96</v>
      </c>
    </row>
    <row r="125" spans="1:21" s="10" customFormat="1" ht="15" x14ac:dyDescent="0.35">
      <c r="D125" s="11"/>
      <c r="E125" s="11"/>
      <c r="F125" s="11"/>
      <c r="G125" s="86"/>
      <c r="H125" s="86"/>
      <c r="I125" s="11"/>
      <c r="J125" s="11"/>
      <c r="K125" s="13" t="s">
        <v>157</v>
      </c>
      <c r="L125" s="82">
        <f>L120-L124</f>
        <v>-1270.9999999995343</v>
      </c>
      <c r="M125" s="82">
        <f>M120-M124</f>
        <v>0</v>
      </c>
      <c r="N125" s="82">
        <f>N120-N124</f>
        <v>0</v>
      </c>
      <c r="O125" s="11"/>
      <c r="P125" s="11"/>
      <c r="S125" s="10" t="s">
        <v>172</v>
      </c>
      <c r="T125" s="136">
        <v>1900000</v>
      </c>
      <c r="U125" s="14"/>
    </row>
    <row r="126" spans="1:21" s="10" customFormat="1" x14ac:dyDescent="0.2">
      <c r="D126" s="11"/>
      <c r="E126" s="11"/>
      <c r="F126" s="11"/>
      <c r="G126" s="86" t="s">
        <v>158</v>
      </c>
      <c r="H126" s="86">
        <v>1569921.01</v>
      </c>
      <c r="I126" s="11"/>
      <c r="J126" s="11"/>
      <c r="K126" s="13"/>
      <c r="L126" s="13"/>
      <c r="M126" s="13"/>
      <c r="N126" s="13"/>
      <c r="O126" s="11"/>
      <c r="P126" s="11"/>
      <c r="S126" s="10" t="s">
        <v>173</v>
      </c>
      <c r="T126" s="135">
        <f>SUM(T124:T125)</f>
        <v>2243229.96</v>
      </c>
      <c r="U126" s="14"/>
    </row>
    <row r="127" spans="1:21" s="10" customFormat="1" x14ac:dyDescent="0.2">
      <c r="D127" s="11"/>
      <c r="E127" s="11"/>
      <c r="F127" s="11"/>
      <c r="G127" s="86"/>
      <c r="H127" s="86"/>
      <c r="I127" s="11"/>
      <c r="J127" s="11"/>
      <c r="K127" s="13"/>
      <c r="L127" s="13"/>
      <c r="M127" s="13"/>
      <c r="N127" s="13"/>
      <c r="O127" s="11"/>
      <c r="P127" s="11"/>
      <c r="U127" s="14"/>
    </row>
    <row r="128" spans="1:21" s="10" customFormat="1" x14ac:dyDescent="0.2">
      <c r="D128" s="11"/>
      <c r="E128" s="11"/>
      <c r="F128" s="11"/>
      <c r="G128" s="86"/>
      <c r="H128" s="86"/>
      <c r="I128" s="11"/>
      <c r="J128" s="11"/>
      <c r="K128" s="13"/>
      <c r="L128" s="13"/>
      <c r="M128" s="13"/>
      <c r="N128" s="13"/>
      <c r="O128" s="11"/>
      <c r="P128" s="11"/>
      <c r="U128" s="14"/>
    </row>
    <row r="129" spans="3:21" s="10" customFormat="1" x14ac:dyDescent="0.2">
      <c r="D129" s="11"/>
      <c r="E129" s="11"/>
      <c r="F129" s="11"/>
      <c r="G129" s="86"/>
      <c r="H129" s="86"/>
      <c r="I129" s="11"/>
      <c r="J129" s="11"/>
      <c r="K129" s="13"/>
      <c r="L129" s="13"/>
      <c r="M129" s="13"/>
      <c r="N129" s="13"/>
      <c r="O129" s="11"/>
      <c r="P129" s="11"/>
      <c r="S129" s="88">
        <f>S120-R120</f>
        <v>0</v>
      </c>
      <c r="T129" s="88">
        <f>T120-2243229.96</f>
        <v>0</v>
      </c>
      <c r="U129" s="10" t="s">
        <v>157</v>
      </c>
    </row>
    <row r="130" spans="3:21" s="10" customFormat="1" x14ac:dyDescent="0.2">
      <c r="D130" s="11"/>
      <c r="E130" s="11"/>
      <c r="F130" s="11"/>
      <c r="G130" s="11"/>
      <c r="H130" s="11"/>
      <c r="I130" s="11"/>
      <c r="J130" s="11"/>
      <c r="K130" s="13"/>
      <c r="L130" s="13"/>
      <c r="M130" s="13"/>
      <c r="N130" s="13"/>
      <c r="O130" s="11"/>
      <c r="P130" s="11"/>
      <c r="U130" s="14"/>
    </row>
    <row r="131" spans="3:21" s="10" customFormat="1" x14ac:dyDescent="0.2">
      <c r="D131" s="11"/>
      <c r="E131" s="11"/>
      <c r="F131" s="11"/>
      <c r="G131" s="11"/>
      <c r="H131" s="11"/>
      <c r="I131" s="11"/>
      <c r="J131" s="11"/>
      <c r="K131" s="13"/>
      <c r="L131" s="13"/>
      <c r="M131" s="13"/>
      <c r="N131" s="13"/>
      <c r="O131" s="11"/>
      <c r="P131" s="11"/>
    </row>
    <row r="132" spans="3:21" x14ac:dyDescent="0.2">
      <c r="I132" s="24"/>
      <c r="K132" s="26"/>
      <c r="L132" s="26"/>
      <c r="M132" s="26"/>
      <c r="N132" s="26"/>
      <c r="O132" s="24"/>
      <c r="Q132" s="19"/>
      <c r="R132" s="19"/>
      <c r="S132" s="19"/>
      <c r="T132" s="19"/>
    </row>
    <row r="133" spans="3:21" x14ac:dyDescent="0.2">
      <c r="I133" s="24"/>
      <c r="K133" s="26"/>
      <c r="L133" s="26"/>
      <c r="M133" s="26"/>
      <c r="N133" s="26"/>
      <c r="O133" s="24"/>
      <c r="Q133" s="19"/>
      <c r="R133" s="19"/>
      <c r="S133" s="19"/>
      <c r="T133" s="19"/>
    </row>
    <row r="134" spans="3:21" x14ac:dyDescent="0.2">
      <c r="I134" s="24"/>
      <c r="K134" s="26"/>
      <c r="L134" s="26"/>
      <c r="M134" s="26"/>
      <c r="N134" s="26"/>
      <c r="O134" s="24"/>
      <c r="Q134" s="19"/>
      <c r="R134" s="19"/>
      <c r="S134" s="19"/>
      <c r="T134" s="19"/>
    </row>
    <row r="135" spans="3:21" x14ac:dyDescent="0.2">
      <c r="I135" s="24"/>
      <c r="K135" s="26"/>
      <c r="L135" s="26"/>
      <c r="M135" s="26"/>
      <c r="N135" s="26"/>
      <c r="O135" s="24"/>
      <c r="Q135" s="19"/>
      <c r="R135" s="19"/>
      <c r="S135" s="19"/>
      <c r="T135" s="19"/>
    </row>
    <row r="136" spans="3:21" x14ac:dyDescent="0.2">
      <c r="I136" s="24"/>
      <c r="K136" s="26"/>
      <c r="L136" s="26"/>
      <c r="M136" s="26"/>
      <c r="N136" s="26"/>
      <c r="O136" s="24"/>
      <c r="Q136" s="19"/>
      <c r="R136" s="19"/>
      <c r="S136" s="19"/>
      <c r="T136" s="19"/>
    </row>
    <row r="137" spans="3:21" x14ac:dyDescent="0.2">
      <c r="I137" s="24"/>
      <c r="K137" s="26"/>
      <c r="L137" s="26"/>
      <c r="M137" s="26"/>
      <c r="N137" s="26"/>
      <c r="O137" s="24"/>
      <c r="Q137" s="19"/>
      <c r="R137" s="19"/>
      <c r="S137" s="19"/>
      <c r="T137" s="19"/>
    </row>
    <row r="138" spans="3:21" x14ac:dyDescent="0.2">
      <c r="I138" s="24"/>
      <c r="K138" s="26"/>
      <c r="L138" s="26"/>
      <c r="M138" s="26"/>
      <c r="N138" s="26"/>
      <c r="O138" s="24"/>
      <c r="Q138" s="19"/>
      <c r="R138" s="19"/>
      <c r="S138" s="19"/>
      <c r="T138" s="19"/>
    </row>
    <row r="139" spans="3:21" x14ac:dyDescent="0.2">
      <c r="I139" s="24"/>
      <c r="K139" s="26"/>
      <c r="L139" s="26"/>
      <c r="M139" s="26"/>
      <c r="N139" s="26"/>
      <c r="O139" s="24"/>
      <c r="Q139" s="19"/>
      <c r="R139" s="19"/>
      <c r="S139" s="19"/>
      <c r="T139" s="19"/>
    </row>
    <row r="140" spans="3:21" x14ac:dyDescent="0.2">
      <c r="I140" s="24"/>
      <c r="K140" s="26"/>
      <c r="L140" s="26"/>
      <c r="M140" s="26"/>
      <c r="N140" s="26"/>
      <c r="O140" s="24"/>
      <c r="Q140" s="19"/>
      <c r="R140" s="19"/>
      <c r="S140" s="19"/>
      <c r="T140" s="19"/>
    </row>
    <row r="141" spans="3:21" x14ac:dyDescent="0.2">
      <c r="I141" s="24"/>
      <c r="K141" s="26"/>
      <c r="L141" s="26"/>
      <c r="M141" s="26"/>
      <c r="N141" s="26"/>
      <c r="O141" s="24"/>
      <c r="Q141" s="19"/>
      <c r="R141" s="19"/>
      <c r="S141" s="19"/>
      <c r="T141" s="19"/>
    </row>
    <row r="142" spans="3:21" x14ac:dyDescent="0.2">
      <c r="C142" s="119"/>
      <c r="I142" s="24"/>
      <c r="K142" s="26"/>
      <c r="L142" s="26"/>
      <c r="M142" s="26"/>
      <c r="N142" s="26"/>
      <c r="O142" s="24"/>
      <c r="Q142" s="19"/>
      <c r="R142" s="19"/>
      <c r="S142" s="19"/>
      <c r="T142" s="19"/>
    </row>
    <row r="143" spans="3:21" x14ac:dyDescent="0.2">
      <c r="I143" s="24"/>
      <c r="K143" s="26"/>
      <c r="L143" s="26"/>
      <c r="M143" s="26"/>
      <c r="N143" s="26"/>
      <c r="O143" s="24"/>
      <c r="Q143" s="19"/>
      <c r="R143" s="19"/>
      <c r="S143" s="19"/>
      <c r="T143" s="19"/>
    </row>
    <row r="144" spans="3:21" x14ac:dyDescent="0.2">
      <c r="I144" s="24"/>
      <c r="K144" s="26"/>
      <c r="L144" s="26"/>
      <c r="M144" s="26"/>
      <c r="N144" s="26"/>
      <c r="O144" s="24"/>
      <c r="Q144" s="19"/>
      <c r="R144" s="19"/>
      <c r="S144" s="19"/>
      <c r="T144" s="19"/>
    </row>
    <row r="145" spans="9:20" x14ac:dyDescent="0.2">
      <c r="I145" s="24"/>
      <c r="K145" s="26"/>
      <c r="L145" s="26"/>
      <c r="M145" s="26"/>
      <c r="N145" s="26"/>
      <c r="O145" s="24"/>
      <c r="Q145" s="19"/>
      <c r="R145" s="19"/>
      <c r="S145" s="19"/>
      <c r="T145" s="19"/>
    </row>
    <row r="146" spans="9:20" x14ac:dyDescent="0.2">
      <c r="I146" s="24"/>
      <c r="K146" s="26"/>
      <c r="L146" s="26"/>
      <c r="M146" s="26"/>
      <c r="N146" s="26"/>
      <c r="O146" s="24"/>
      <c r="Q146" s="19"/>
      <c r="R146" s="19"/>
      <c r="S146" s="19"/>
      <c r="T146" s="19"/>
    </row>
    <row r="147" spans="9:20" x14ac:dyDescent="0.2">
      <c r="I147" s="24"/>
      <c r="K147" s="26"/>
      <c r="L147" s="26"/>
      <c r="M147" s="26"/>
      <c r="N147" s="26"/>
      <c r="O147" s="24"/>
      <c r="Q147" s="19"/>
      <c r="R147" s="19"/>
      <c r="S147" s="19"/>
      <c r="T147" s="19"/>
    </row>
    <row r="148" spans="9:20" x14ac:dyDescent="0.2">
      <c r="I148" s="24"/>
      <c r="K148" s="26"/>
      <c r="L148" s="26"/>
      <c r="M148" s="26"/>
      <c r="N148" s="26"/>
      <c r="O148" s="24"/>
      <c r="Q148" s="19"/>
      <c r="R148" s="19"/>
      <c r="S148" s="19"/>
      <c r="T148" s="19"/>
    </row>
    <row r="149" spans="9:20" x14ac:dyDescent="0.2">
      <c r="I149" s="24"/>
      <c r="K149" s="26"/>
      <c r="L149" s="26"/>
      <c r="M149" s="26"/>
      <c r="N149" s="26"/>
      <c r="O149" s="24"/>
      <c r="Q149" s="19"/>
      <c r="R149" s="19"/>
      <c r="S149" s="19"/>
      <c r="T149" s="19"/>
    </row>
    <row r="150" spans="9:20" x14ac:dyDescent="0.2">
      <c r="I150" s="24"/>
      <c r="K150" s="26"/>
      <c r="L150" s="26"/>
      <c r="M150" s="26"/>
      <c r="N150" s="26"/>
      <c r="O150" s="24"/>
      <c r="Q150" s="19"/>
      <c r="R150" s="19"/>
      <c r="S150" s="19"/>
      <c r="T150" s="19"/>
    </row>
    <row r="151" spans="9:20" x14ac:dyDescent="0.2">
      <c r="I151" s="24"/>
      <c r="K151" s="26"/>
      <c r="L151" s="26"/>
      <c r="M151" s="26"/>
      <c r="N151" s="26"/>
      <c r="O151" s="24"/>
      <c r="Q151" s="19"/>
      <c r="R151" s="19"/>
      <c r="S151" s="19"/>
      <c r="T151" s="19"/>
    </row>
    <row r="152" spans="9:20" x14ac:dyDescent="0.2">
      <c r="I152" s="24"/>
      <c r="K152" s="26"/>
      <c r="L152" s="26"/>
      <c r="M152" s="26"/>
      <c r="N152" s="26"/>
      <c r="O152" s="24"/>
      <c r="Q152" s="19"/>
      <c r="R152" s="19"/>
      <c r="S152" s="19"/>
      <c r="T152" s="19"/>
    </row>
    <row r="153" spans="9:20" x14ac:dyDescent="0.2">
      <c r="I153" s="24"/>
      <c r="K153" s="26"/>
      <c r="L153" s="26"/>
      <c r="M153" s="26"/>
      <c r="N153" s="26"/>
      <c r="O153" s="24"/>
      <c r="Q153" s="19"/>
      <c r="R153" s="19"/>
      <c r="S153" s="19"/>
      <c r="T153" s="19"/>
    </row>
    <row r="154" spans="9:20" x14ac:dyDescent="0.2">
      <c r="I154" s="24"/>
      <c r="K154" s="26"/>
      <c r="L154" s="26"/>
      <c r="M154" s="26"/>
      <c r="N154" s="26"/>
      <c r="O154" s="24"/>
      <c r="Q154" s="19"/>
      <c r="R154" s="19"/>
      <c r="S154" s="19"/>
      <c r="T154" s="19"/>
    </row>
    <row r="155" spans="9:20" x14ac:dyDescent="0.2">
      <c r="I155" s="24"/>
      <c r="K155" s="26"/>
      <c r="L155" s="26"/>
      <c r="M155" s="26"/>
      <c r="N155" s="26"/>
      <c r="O155" s="24"/>
      <c r="Q155" s="19"/>
      <c r="R155" s="19"/>
      <c r="S155" s="19"/>
      <c r="T155" s="19"/>
    </row>
    <row r="156" spans="9:20" x14ac:dyDescent="0.2">
      <c r="I156" s="24"/>
      <c r="K156" s="26"/>
      <c r="L156" s="26"/>
      <c r="M156" s="26"/>
      <c r="N156" s="26"/>
      <c r="O156" s="24"/>
      <c r="Q156" s="19"/>
      <c r="R156" s="19"/>
      <c r="S156" s="19"/>
      <c r="T156" s="19"/>
    </row>
    <row r="157" spans="9:20" x14ac:dyDescent="0.2">
      <c r="I157" s="24"/>
      <c r="K157" s="26"/>
      <c r="L157" s="26"/>
      <c r="M157" s="26"/>
      <c r="N157" s="26"/>
      <c r="O157" s="24"/>
      <c r="Q157" s="19"/>
      <c r="R157" s="19"/>
      <c r="S157" s="19"/>
      <c r="T157" s="19"/>
    </row>
    <row r="158" spans="9:20" x14ac:dyDescent="0.2">
      <c r="I158" s="24"/>
      <c r="K158" s="26"/>
      <c r="L158" s="26"/>
      <c r="M158" s="26"/>
      <c r="N158" s="26"/>
      <c r="O158" s="24"/>
      <c r="Q158" s="19"/>
      <c r="R158" s="19"/>
      <c r="S158" s="19"/>
      <c r="T158" s="19"/>
    </row>
    <row r="159" spans="9:20" x14ac:dyDescent="0.2">
      <c r="I159" s="24"/>
      <c r="K159" s="26"/>
      <c r="L159" s="26"/>
      <c r="M159" s="26"/>
      <c r="N159" s="26"/>
      <c r="O159" s="24"/>
      <c r="Q159" s="19"/>
      <c r="R159" s="19"/>
      <c r="S159" s="19"/>
      <c r="T159" s="19"/>
    </row>
    <row r="160" spans="9:20" x14ac:dyDescent="0.2">
      <c r="I160" s="24"/>
      <c r="K160" s="26"/>
      <c r="L160" s="26"/>
      <c r="M160" s="26"/>
      <c r="N160" s="26"/>
      <c r="O160" s="24"/>
      <c r="Q160" s="19"/>
      <c r="R160" s="19"/>
      <c r="S160" s="19"/>
      <c r="T160" s="19"/>
    </row>
    <row r="161" spans="9:20" x14ac:dyDescent="0.2">
      <c r="I161" s="24"/>
      <c r="K161" s="26"/>
      <c r="L161" s="26"/>
      <c r="M161" s="26"/>
      <c r="N161" s="26"/>
      <c r="O161" s="24"/>
      <c r="Q161" s="19"/>
      <c r="R161" s="19"/>
      <c r="S161" s="19"/>
      <c r="T161" s="19"/>
    </row>
    <row r="162" spans="9:20" x14ac:dyDescent="0.2">
      <c r="I162" s="24"/>
      <c r="K162" s="26"/>
      <c r="L162" s="26"/>
      <c r="M162" s="26"/>
      <c r="N162" s="26"/>
      <c r="O162" s="24"/>
      <c r="Q162" s="19"/>
      <c r="R162" s="19"/>
      <c r="S162" s="19"/>
      <c r="T162" s="19"/>
    </row>
    <row r="163" spans="9:20" x14ac:dyDescent="0.2">
      <c r="I163" s="24"/>
      <c r="K163" s="26"/>
      <c r="L163" s="26"/>
      <c r="M163" s="26"/>
      <c r="N163" s="26"/>
      <c r="O163" s="24"/>
      <c r="Q163" s="19"/>
      <c r="R163" s="19"/>
      <c r="S163" s="19"/>
      <c r="T163" s="19"/>
    </row>
    <row r="164" spans="9:20" x14ac:dyDescent="0.2">
      <c r="I164" s="24"/>
      <c r="K164" s="26"/>
      <c r="L164" s="26"/>
      <c r="M164" s="26"/>
      <c r="N164" s="26"/>
      <c r="O164" s="24"/>
      <c r="Q164" s="19"/>
      <c r="R164" s="19"/>
      <c r="S164" s="19"/>
      <c r="T164" s="19"/>
    </row>
    <row r="165" spans="9:20" x14ac:dyDescent="0.2">
      <c r="I165" s="24"/>
      <c r="K165" s="26"/>
      <c r="L165" s="26"/>
      <c r="M165" s="26"/>
      <c r="N165" s="26"/>
      <c r="O165" s="24"/>
      <c r="Q165" s="19"/>
      <c r="R165" s="19"/>
      <c r="S165" s="19"/>
      <c r="T165" s="19"/>
    </row>
    <row r="166" spans="9:20" x14ac:dyDescent="0.2">
      <c r="I166" s="24"/>
      <c r="K166" s="26"/>
      <c r="L166" s="26"/>
      <c r="M166" s="26"/>
      <c r="N166" s="26"/>
      <c r="O166" s="24"/>
      <c r="Q166" s="19"/>
      <c r="R166" s="19"/>
      <c r="S166" s="19"/>
      <c r="T166" s="19"/>
    </row>
    <row r="167" spans="9:20" x14ac:dyDescent="0.2">
      <c r="I167" s="24"/>
      <c r="K167" s="26"/>
      <c r="L167" s="26"/>
      <c r="M167" s="26"/>
      <c r="N167" s="26"/>
      <c r="O167" s="24"/>
      <c r="Q167" s="19"/>
      <c r="R167" s="19"/>
      <c r="S167" s="19"/>
      <c r="T167" s="19"/>
    </row>
    <row r="168" spans="9:20" x14ac:dyDescent="0.2">
      <c r="I168" s="24"/>
      <c r="K168" s="26"/>
      <c r="L168" s="26"/>
      <c r="M168" s="26"/>
      <c r="N168" s="26"/>
      <c r="O168" s="24"/>
      <c r="Q168" s="19"/>
      <c r="R168" s="19"/>
      <c r="S168" s="19"/>
      <c r="T168" s="19"/>
    </row>
    <row r="169" spans="9:20" x14ac:dyDescent="0.2">
      <c r="I169" s="24"/>
      <c r="K169" s="26"/>
      <c r="L169" s="26"/>
      <c r="M169" s="26"/>
      <c r="N169" s="26"/>
      <c r="O169" s="24"/>
      <c r="Q169" s="19"/>
      <c r="R169" s="19"/>
      <c r="S169" s="19"/>
      <c r="T169" s="19"/>
    </row>
    <row r="170" spans="9:20" x14ac:dyDescent="0.2">
      <c r="I170" s="24"/>
      <c r="K170" s="26"/>
      <c r="L170" s="26"/>
      <c r="M170" s="26"/>
      <c r="N170" s="26"/>
      <c r="O170" s="24"/>
      <c r="Q170" s="19"/>
      <c r="R170" s="19"/>
      <c r="S170" s="19"/>
      <c r="T170" s="19"/>
    </row>
    <row r="171" spans="9:20" x14ac:dyDescent="0.2">
      <c r="I171" s="24"/>
      <c r="K171" s="26"/>
      <c r="L171" s="26"/>
      <c r="M171" s="26"/>
      <c r="N171" s="26"/>
      <c r="O171" s="24"/>
      <c r="Q171" s="19"/>
      <c r="R171" s="19"/>
      <c r="S171" s="19"/>
      <c r="T171" s="19"/>
    </row>
    <row r="172" spans="9:20" x14ac:dyDescent="0.2">
      <c r="I172" s="24"/>
      <c r="K172" s="26"/>
      <c r="L172" s="26"/>
      <c r="M172" s="26"/>
      <c r="N172" s="26"/>
      <c r="O172" s="24"/>
      <c r="Q172" s="19"/>
      <c r="R172" s="19"/>
      <c r="S172" s="19"/>
      <c r="T172" s="19"/>
    </row>
    <row r="173" spans="9:20" x14ac:dyDescent="0.2">
      <c r="I173" s="24"/>
      <c r="K173" s="26"/>
      <c r="L173" s="26"/>
      <c r="M173" s="26"/>
      <c r="N173" s="26"/>
      <c r="O173" s="24"/>
      <c r="Q173" s="19"/>
      <c r="R173" s="19"/>
      <c r="S173" s="19"/>
      <c r="T173" s="19"/>
    </row>
    <row r="174" spans="9:20" x14ac:dyDescent="0.2">
      <c r="I174" s="24"/>
      <c r="K174" s="26"/>
      <c r="L174" s="26"/>
      <c r="M174" s="26"/>
      <c r="N174" s="26"/>
      <c r="O174" s="24"/>
      <c r="Q174" s="19"/>
      <c r="R174" s="19"/>
      <c r="S174" s="19"/>
      <c r="T174" s="19"/>
    </row>
    <row r="175" spans="9:20" x14ac:dyDescent="0.2">
      <c r="I175" s="24"/>
      <c r="K175" s="26"/>
      <c r="L175" s="26"/>
      <c r="M175" s="26"/>
      <c r="N175" s="26"/>
      <c r="O175" s="24"/>
      <c r="Q175" s="19"/>
      <c r="R175" s="19"/>
      <c r="S175" s="19"/>
      <c r="T175" s="19"/>
    </row>
    <row r="176" spans="9:20" x14ac:dyDescent="0.2">
      <c r="I176" s="24"/>
      <c r="K176" s="26"/>
      <c r="L176" s="26"/>
      <c r="M176" s="26"/>
      <c r="N176" s="26"/>
      <c r="O176" s="24"/>
      <c r="Q176" s="19"/>
      <c r="R176" s="19"/>
      <c r="S176" s="19"/>
      <c r="T176" s="19"/>
    </row>
    <row r="177" spans="9:20" x14ac:dyDescent="0.2">
      <c r="I177" s="24"/>
      <c r="K177" s="26"/>
      <c r="L177" s="26"/>
      <c r="M177" s="26"/>
      <c r="N177" s="26"/>
      <c r="O177" s="24"/>
      <c r="Q177" s="19"/>
      <c r="R177" s="19"/>
      <c r="S177" s="19"/>
      <c r="T177" s="19"/>
    </row>
    <row r="178" spans="9:20" x14ac:dyDescent="0.2">
      <c r="I178" s="24"/>
      <c r="K178" s="26"/>
      <c r="L178" s="26"/>
      <c r="M178" s="26"/>
      <c r="N178" s="26"/>
      <c r="O178" s="24"/>
      <c r="Q178" s="19"/>
      <c r="R178" s="19"/>
      <c r="S178" s="19"/>
      <c r="T178" s="19"/>
    </row>
    <row r="179" spans="9:20" x14ac:dyDescent="0.2">
      <c r="I179" s="24"/>
      <c r="K179" s="26"/>
      <c r="L179" s="26"/>
      <c r="M179" s="26"/>
      <c r="N179" s="26"/>
      <c r="O179" s="24"/>
      <c r="Q179" s="19"/>
      <c r="R179" s="19"/>
      <c r="S179" s="19"/>
      <c r="T179" s="19"/>
    </row>
    <row r="180" spans="9:20" x14ac:dyDescent="0.2">
      <c r="I180" s="24"/>
      <c r="K180" s="26"/>
      <c r="L180" s="26"/>
      <c r="M180" s="26"/>
      <c r="N180" s="26"/>
      <c r="O180" s="24"/>
      <c r="Q180" s="19"/>
      <c r="R180" s="19"/>
      <c r="S180" s="19"/>
      <c r="T180" s="19"/>
    </row>
    <row r="181" spans="9:20" x14ac:dyDescent="0.2">
      <c r="I181" s="24"/>
      <c r="K181" s="26"/>
      <c r="L181" s="26"/>
      <c r="M181" s="26"/>
      <c r="N181" s="26"/>
      <c r="O181" s="24"/>
      <c r="Q181" s="19"/>
      <c r="R181" s="19"/>
      <c r="S181" s="19"/>
      <c r="T181" s="19"/>
    </row>
    <row r="182" spans="9:20" x14ac:dyDescent="0.2">
      <c r="I182" s="24"/>
      <c r="K182" s="26"/>
      <c r="L182" s="26"/>
      <c r="M182" s="26"/>
      <c r="N182" s="26"/>
      <c r="O182" s="24"/>
      <c r="Q182" s="19"/>
      <c r="R182" s="19"/>
      <c r="S182" s="19"/>
      <c r="T182" s="19"/>
    </row>
    <row r="183" spans="9:20" x14ac:dyDescent="0.2">
      <c r="I183" s="24"/>
      <c r="K183" s="26"/>
      <c r="L183" s="26"/>
      <c r="M183" s="26"/>
      <c r="N183" s="26"/>
      <c r="O183" s="24"/>
      <c r="Q183" s="19"/>
      <c r="R183" s="19"/>
      <c r="S183" s="19"/>
      <c r="T183" s="19"/>
    </row>
    <row r="184" spans="9:20" x14ac:dyDescent="0.2">
      <c r="I184" s="24"/>
      <c r="K184" s="26"/>
      <c r="L184" s="26"/>
      <c r="M184" s="26"/>
      <c r="N184" s="26"/>
      <c r="O184" s="24"/>
      <c r="Q184" s="19"/>
      <c r="R184" s="19"/>
      <c r="S184" s="19"/>
      <c r="T184" s="19"/>
    </row>
    <row r="185" spans="9:20" x14ac:dyDescent="0.2">
      <c r="I185" s="24"/>
      <c r="K185" s="26"/>
      <c r="L185" s="26"/>
      <c r="M185" s="26"/>
      <c r="N185" s="26"/>
      <c r="O185" s="24"/>
      <c r="Q185" s="19"/>
      <c r="R185" s="19"/>
      <c r="S185" s="19"/>
      <c r="T185" s="19"/>
    </row>
    <row r="186" spans="9:20" x14ac:dyDescent="0.2">
      <c r="I186" s="24"/>
      <c r="K186" s="26"/>
      <c r="L186" s="26"/>
      <c r="M186" s="26"/>
      <c r="N186" s="26"/>
      <c r="O186" s="24"/>
      <c r="Q186" s="19"/>
      <c r="R186" s="19"/>
      <c r="S186" s="19"/>
      <c r="T186" s="19"/>
    </row>
    <row r="187" spans="9:20" x14ac:dyDescent="0.2">
      <c r="I187" s="24"/>
      <c r="K187" s="26"/>
      <c r="L187" s="26"/>
      <c r="M187" s="26"/>
      <c r="N187" s="26"/>
      <c r="O187" s="24"/>
      <c r="Q187" s="19"/>
      <c r="R187" s="19"/>
      <c r="S187" s="19"/>
      <c r="T187" s="19"/>
    </row>
    <row r="188" spans="9:20" x14ac:dyDescent="0.2">
      <c r="I188" s="24"/>
      <c r="K188" s="26"/>
      <c r="L188" s="26"/>
      <c r="M188" s="26"/>
      <c r="N188" s="26"/>
      <c r="O188" s="24"/>
      <c r="Q188" s="19"/>
      <c r="R188" s="19"/>
      <c r="S188" s="19"/>
      <c r="T188" s="19"/>
    </row>
    <row r="189" spans="9:20" x14ac:dyDescent="0.2">
      <c r="I189" s="24"/>
      <c r="K189" s="26"/>
      <c r="L189" s="26"/>
      <c r="M189" s="26"/>
      <c r="N189" s="26"/>
      <c r="O189" s="24"/>
      <c r="Q189" s="19"/>
      <c r="R189" s="19"/>
      <c r="S189" s="19"/>
      <c r="T189" s="19"/>
    </row>
    <row r="190" spans="9:20" x14ac:dyDescent="0.2">
      <c r="I190" s="24"/>
      <c r="K190" s="26"/>
      <c r="L190" s="26"/>
      <c r="M190" s="26"/>
      <c r="N190" s="26"/>
      <c r="O190" s="24"/>
      <c r="Q190" s="19"/>
      <c r="R190" s="19"/>
      <c r="S190" s="19"/>
      <c r="T190" s="19"/>
    </row>
    <row r="191" spans="9:20" x14ac:dyDescent="0.2">
      <c r="I191" s="24"/>
      <c r="K191" s="26"/>
      <c r="L191" s="26"/>
      <c r="M191" s="26"/>
      <c r="N191" s="26"/>
      <c r="O191" s="24"/>
      <c r="Q191" s="19"/>
      <c r="R191" s="19"/>
      <c r="S191" s="19"/>
      <c r="T191" s="19"/>
    </row>
    <row r="192" spans="9:20" x14ac:dyDescent="0.2">
      <c r="I192" s="24"/>
      <c r="K192" s="26"/>
      <c r="L192" s="26"/>
      <c r="M192" s="26"/>
      <c r="N192" s="26"/>
      <c r="O192" s="24"/>
      <c r="Q192" s="19"/>
      <c r="R192" s="19"/>
      <c r="S192" s="19"/>
      <c r="T192" s="19"/>
    </row>
    <row r="193" spans="9:20" x14ac:dyDescent="0.2">
      <c r="I193" s="24"/>
      <c r="K193" s="26"/>
      <c r="L193" s="26"/>
      <c r="M193" s="26"/>
      <c r="N193" s="26"/>
      <c r="O193" s="24"/>
      <c r="Q193" s="19"/>
      <c r="R193" s="19"/>
      <c r="S193" s="19"/>
      <c r="T193" s="19"/>
    </row>
    <row r="194" spans="9:20" x14ac:dyDescent="0.2">
      <c r="I194" s="24"/>
      <c r="K194" s="26"/>
      <c r="L194" s="26"/>
      <c r="M194" s="26"/>
      <c r="N194" s="26"/>
      <c r="O194" s="24"/>
      <c r="Q194" s="19"/>
      <c r="R194" s="19"/>
      <c r="S194" s="19"/>
      <c r="T194" s="19"/>
    </row>
    <row r="195" spans="9:20" x14ac:dyDescent="0.2">
      <c r="I195" s="24"/>
      <c r="K195" s="26"/>
      <c r="L195" s="26"/>
      <c r="M195" s="26"/>
      <c r="N195" s="26"/>
      <c r="O195" s="24"/>
      <c r="Q195" s="19"/>
      <c r="R195" s="19"/>
      <c r="S195" s="19"/>
      <c r="T195" s="19"/>
    </row>
    <row r="196" spans="9:20" x14ac:dyDescent="0.2">
      <c r="I196" s="24"/>
      <c r="K196" s="26"/>
      <c r="L196" s="26"/>
      <c r="M196" s="26"/>
      <c r="N196" s="26"/>
      <c r="O196" s="24"/>
      <c r="Q196" s="19"/>
      <c r="R196" s="19"/>
      <c r="S196" s="19"/>
      <c r="T196" s="19"/>
    </row>
    <row r="197" spans="9:20" x14ac:dyDescent="0.2">
      <c r="I197" s="24"/>
      <c r="K197" s="26"/>
      <c r="L197" s="26"/>
      <c r="M197" s="26"/>
      <c r="N197" s="26"/>
      <c r="O197" s="24"/>
      <c r="Q197" s="19"/>
      <c r="R197" s="19"/>
      <c r="S197" s="19"/>
      <c r="T197" s="19"/>
    </row>
    <row r="198" spans="9:20" x14ac:dyDescent="0.2">
      <c r="I198" s="24"/>
      <c r="K198" s="26"/>
      <c r="L198" s="26"/>
      <c r="M198" s="26"/>
      <c r="N198" s="26"/>
      <c r="O198" s="24"/>
      <c r="Q198" s="19"/>
      <c r="R198" s="19"/>
      <c r="S198" s="19"/>
      <c r="T198" s="19"/>
    </row>
    <row r="199" spans="9:20" x14ac:dyDescent="0.2">
      <c r="I199" s="24"/>
      <c r="K199" s="26"/>
      <c r="L199" s="26"/>
      <c r="M199" s="26"/>
      <c r="N199" s="26"/>
      <c r="O199" s="24"/>
      <c r="Q199" s="19"/>
      <c r="R199" s="19"/>
      <c r="S199" s="19"/>
      <c r="T199" s="19"/>
    </row>
    <row r="200" spans="9:20" x14ac:dyDescent="0.2">
      <c r="I200" s="24"/>
      <c r="K200" s="26"/>
      <c r="L200" s="26"/>
      <c r="M200" s="26"/>
      <c r="N200" s="26"/>
      <c r="O200" s="24"/>
      <c r="Q200" s="19"/>
      <c r="R200" s="19"/>
      <c r="S200" s="19"/>
      <c r="T200" s="19"/>
    </row>
    <row r="201" spans="9:20" x14ac:dyDescent="0.2">
      <c r="I201" s="24"/>
      <c r="K201" s="26"/>
      <c r="L201" s="26"/>
      <c r="M201" s="26"/>
      <c r="N201" s="26"/>
      <c r="O201" s="24"/>
      <c r="Q201" s="19"/>
      <c r="R201" s="19"/>
      <c r="S201" s="19"/>
      <c r="T201" s="19"/>
    </row>
    <row r="202" spans="9:20" x14ac:dyDescent="0.2">
      <c r="I202" s="24"/>
      <c r="K202" s="26"/>
      <c r="L202" s="26"/>
      <c r="M202" s="26"/>
      <c r="N202" s="26"/>
      <c r="O202" s="24"/>
      <c r="Q202" s="19"/>
      <c r="R202" s="19"/>
      <c r="S202" s="19"/>
      <c r="T202" s="19"/>
    </row>
    <row r="203" spans="9:20" x14ac:dyDescent="0.2">
      <c r="I203" s="24"/>
      <c r="K203" s="26"/>
      <c r="L203" s="26"/>
      <c r="M203" s="26"/>
      <c r="N203" s="26"/>
      <c r="O203" s="24"/>
      <c r="Q203" s="19"/>
      <c r="R203" s="19"/>
      <c r="S203" s="19"/>
      <c r="T203" s="19"/>
    </row>
    <row r="204" spans="9:20" x14ac:dyDescent="0.2">
      <c r="I204" s="24"/>
      <c r="K204" s="26"/>
      <c r="L204" s="26"/>
      <c r="M204" s="26"/>
      <c r="N204" s="26"/>
      <c r="O204" s="24"/>
      <c r="Q204" s="19"/>
      <c r="R204" s="19"/>
      <c r="S204" s="19"/>
      <c r="T204" s="19"/>
    </row>
    <row r="205" spans="9:20" x14ac:dyDescent="0.2">
      <c r="I205" s="24"/>
      <c r="K205" s="26"/>
      <c r="L205" s="26"/>
      <c r="M205" s="26"/>
      <c r="N205" s="26"/>
      <c r="O205" s="24"/>
      <c r="Q205" s="19"/>
      <c r="R205" s="19"/>
      <c r="S205" s="19"/>
      <c r="T205" s="19"/>
    </row>
    <row r="206" spans="9:20" x14ac:dyDescent="0.2">
      <c r="I206" s="24"/>
      <c r="K206" s="26"/>
      <c r="L206" s="26"/>
      <c r="M206" s="26"/>
      <c r="N206" s="26"/>
      <c r="O206" s="24"/>
      <c r="Q206" s="19"/>
      <c r="R206" s="19"/>
      <c r="S206" s="19"/>
      <c r="T206" s="19"/>
    </row>
    <row r="207" spans="9:20" x14ac:dyDescent="0.2">
      <c r="I207" s="24"/>
      <c r="K207" s="26"/>
      <c r="L207" s="26"/>
      <c r="M207" s="26"/>
      <c r="N207" s="26"/>
      <c r="O207" s="24"/>
      <c r="Q207" s="19"/>
      <c r="R207" s="19"/>
      <c r="S207" s="19"/>
      <c r="T207" s="19"/>
    </row>
    <row r="208" spans="9:20" x14ac:dyDescent="0.2">
      <c r="I208" s="24"/>
      <c r="K208" s="26"/>
      <c r="L208" s="26"/>
      <c r="M208" s="26"/>
      <c r="N208" s="26"/>
      <c r="O208" s="24"/>
      <c r="Q208" s="19"/>
      <c r="R208" s="19"/>
      <c r="S208" s="19"/>
      <c r="T208" s="19"/>
    </row>
    <row r="209" spans="9:20" x14ac:dyDescent="0.2">
      <c r="I209" s="24"/>
      <c r="K209" s="26"/>
      <c r="L209" s="26"/>
      <c r="M209" s="26"/>
      <c r="N209" s="26"/>
      <c r="O209" s="24"/>
      <c r="Q209" s="19"/>
      <c r="R209" s="19"/>
      <c r="S209" s="19"/>
      <c r="T209" s="19"/>
    </row>
    <row r="210" spans="9:20" x14ac:dyDescent="0.2">
      <c r="I210" s="24"/>
      <c r="K210" s="26"/>
      <c r="L210" s="26"/>
      <c r="M210" s="26"/>
      <c r="N210" s="26"/>
      <c r="O210" s="24"/>
      <c r="Q210" s="19"/>
      <c r="R210" s="19"/>
      <c r="S210" s="19"/>
      <c r="T210" s="19"/>
    </row>
    <row r="211" spans="9:20" x14ac:dyDescent="0.2">
      <c r="I211" s="24"/>
      <c r="K211" s="26"/>
      <c r="L211" s="26"/>
      <c r="M211" s="26"/>
      <c r="N211" s="26"/>
      <c r="O211" s="24"/>
      <c r="Q211" s="19"/>
      <c r="R211" s="19"/>
      <c r="S211" s="19"/>
      <c r="T211" s="19"/>
    </row>
    <row r="212" spans="9:20" x14ac:dyDescent="0.2">
      <c r="I212" s="24"/>
      <c r="K212" s="26"/>
      <c r="L212" s="26"/>
      <c r="M212" s="26"/>
      <c r="N212" s="26"/>
      <c r="O212" s="24"/>
      <c r="Q212" s="19"/>
      <c r="R212" s="19"/>
      <c r="S212" s="19"/>
      <c r="T212" s="19"/>
    </row>
    <row r="213" spans="9:20" x14ac:dyDescent="0.2">
      <c r="I213" s="24"/>
      <c r="K213" s="26"/>
      <c r="L213" s="26"/>
      <c r="M213" s="26"/>
      <c r="N213" s="26"/>
      <c r="O213" s="24"/>
      <c r="Q213" s="19"/>
      <c r="R213" s="19"/>
      <c r="S213" s="19"/>
      <c r="T213" s="19"/>
    </row>
    <row r="214" spans="9:20" x14ac:dyDescent="0.2">
      <c r="I214" s="24"/>
      <c r="K214" s="26"/>
      <c r="L214" s="26"/>
      <c r="M214" s="26"/>
      <c r="N214" s="26"/>
      <c r="O214" s="24"/>
      <c r="Q214" s="19"/>
      <c r="R214" s="19"/>
      <c r="S214" s="19"/>
      <c r="T214" s="19"/>
    </row>
    <row r="215" spans="9:20" x14ac:dyDescent="0.2">
      <c r="I215" s="24"/>
      <c r="K215" s="26"/>
      <c r="L215" s="26"/>
      <c r="M215" s="26"/>
      <c r="N215" s="26"/>
      <c r="O215" s="24"/>
      <c r="Q215" s="19"/>
      <c r="R215" s="19"/>
      <c r="S215" s="19"/>
      <c r="T215" s="19"/>
    </row>
    <row r="216" spans="9:20" x14ac:dyDescent="0.2">
      <c r="I216" s="24"/>
      <c r="K216" s="26"/>
      <c r="L216" s="26"/>
      <c r="M216" s="26"/>
      <c r="N216" s="26"/>
      <c r="O216" s="24"/>
      <c r="Q216" s="19"/>
      <c r="R216" s="19"/>
      <c r="S216" s="19"/>
      <c r="T216" s="19"/>
    </row>
    <row r="217" spans="9:20" x14ac:dyDescent="0.2">
      <c r="I217" s="24"/>
      <c r="K217" s="26"/>
      <c r="L217" s="26"/>
      <c r="M217" s="26"/>
      <c r="N217" s="26"/>
      <c r="O217" s="24"/>
      <c r="Q217" s="19"/>
      <c r="R217" s="19"/>
      <c r="S217" s="19"/>
      <c r="T217" s="19"/>
    </row>
    <row r="218" spans="9:20" x14ac:dyDescent="0.2">
      <c r="I218" s="24"/>
      <c r="K218" s="26"/>
      <c r="L218" s="26"/>
      <c r="M218" s="26"/>
      <c r="N218" s="26"/>
      <c r="O218" s="24"/>
      <c r="Q218" s="19"/>
      <c r="R218" s="19"/>
      <c r="S218" s="19"/>
      <c r="T218" s="19"/>
    </row>
    <row r="219" spans="9:20" x14ac:dyDescent="0.2">
      <c r="I219" s="24"/>
      <c r="K219" s="26"/>
      <c r="L219" s="26"/>
      <c r="M219" s="26"/>
      <c r="N219" s="26"/>
      <c r="O219" s="24"/>
      <c r="Q219" s="19"/>
      <c r="R219" s="19"/>
      <c r="S219" s="19"/>
      <c r="T219" s="19"/>
    </row>
    <row r="220" spans="9:20" x14ac:dyDescent="0.2">
      <c r="I220" s="24"/>
      <c r="K220" s="26"/>
      <c r="L220" s="26"/>
      <c r="M220" s="26"/>
      <c r="N220" s="26"/>
      <c r="O220" s="24"/>
      <c r="Q220" s="19"/>
      <c r="R220" s="19"/>
      <c r="S220" s="19"/>
      <c r="T220" s="19"/>
    </row>
    <row r="221" spans="9:20" x14ac:dyDescent="0.2">
      <c r="I221" s="24"/>
      <c r="K221" s="26"/>
      <c r="L221" s="26"/>
      <c r="M221" s="26"/>
      <c r="N221" s="26"/>
      <c r="O221" s="24"/>
      <c r="Q221" s="19"/>
      <c r="R221" s="19"/>
      <c r="S221" s="19"/>
      <c r="T221" s="19"/>
    </row>
    <row r="222" spans="9:20" x14ac:dyDescent="0.2">
      <c r="I222" s="24"/>
      <c r="K222" s="26"/>
      <c r="L222" s="26"/>
      <c r="M222" s="26"/>
      <c r="N222" s="26"/>
      <c r="O222" s="24"/>
      <c r="Q222" s="19"/>
      <c r="R222" s="19"/>
      <c r="S222" s="19"/>
      <c r="T222" s="19"/>
    </row>
    <row r="223" spans="9:20" x14ac:dyDescent="0.2">
      <c r="I223" s="24"/>
      <c r="K223" s="26"/>
      <c r="L223" s="26"/>
      <c r="M223" s="26"/>
      <c r="N223" s="26"/>
      <c r="O223" s="24"/>
      <c r="Q223" s="19"/>
      <c r="R223" s="19"/>
      <c r="S223" s="19"/>
      <c r="T223" s="19"/>
    </row>
    <row r="224" spans="9:20" x14ac:dyDescent="0.2">
      <c r="I224" s="24"/>
      <c r="K224" s="26"/>
      <c r="L224" s="26"/>
      <c r="M224" s="26"/>
      <c r="N224" s="26"/>
      <c r="O224" s="24"/>
      <c r="Q224" s="19"/>
      <c r="R224" s="19"/>
      <c r="S224" s="19"/>
      <c r="T224" s="19"/>
    </row>
    <row r="225" spans="9:20" x14ac:dyDescent="0.2">
      <c r="I225" s="24"/>
      <c r="K225" s="26"/>
      <c r="L225" s="26"/>
      <c r="M225" s="26"/>
      <c r="N225" s="26"/>
      <c r="O225" s="24"/>
      <c r="Q225" s="19"/>
      <c r="R225" s="19"/>
      <c r="S225" s="19"/>
      <c r="T225" s="19"/>
    </row>
    <row r="226" spans="9:20" x14ac:dyDescent="0.2">
      <c r="I226" s="24"/>
      <c r="K226" s="26"/>
      <c r="L226" s="26"/>
      <c r="M226" s="26"/>
      <c r="N226" s="26"/>
      <c r="O226" s="24"/>
      <c r="Q226" s="19"/>
      <c r="R226" s="19"/>
      <c r="S226" s="19"/>
      <c r="T226" s="19"/>
    </row>
    <row r="227" spans="9:20" x14ac:dyDescent="0.2">
      <c r="I227" s="24"/>
      <c r="K227" s="26"/>
      <c r="L227" s="26"/>
      <c r="M227" s="26"/>
      <c r="N227" s="26"/>
      <c r="O227" s="24"/>
      <c r="Q227" s="19"/>
      <c r="R227" s="19"/>
      <c r="S227" s="19"/>
      <c r="T227" s="19"/>
    </row>
    <row r="228" spans="9:20" x14ac:dyDescent="0.2">
      <c r="I228" s="24"/>
      <c r="K228" s="26"/>
      <c r="L228" s="26"/>
      <c r="M228" s="26"/>
      <c r="N228" s="26"/>
      <c r="O228" s="24"/>
      <c r="Q228" s="19"/>
      <c r="R228" s="19"/>
      <c r="S228" s="19"/>
      <c r="T228" s="19"/>
    </row>
    <row r="229" spans="9:20" x14ac:dyDescent="0.2">
      <c r="I229" s="24"/>
      <c r="K229" s="26"/>
      <c r="L229" s="26"/>
      <c r="M229" s="26"/>
      <c r="N229" s="26"/>
      <c r="O229" s="24"/>
      <c r="Q229" s="19"/>
      <c r="R229" s="19"/>
      <c r="S229" s="19"/>
      <c r="T229" s="19"/>
    </row>
    <row r="230" spans="9:20" x14ac:dyDescent="0.2">
      <c r="I230" s="24"/>
      <c r="K230" s="26"/>
      <c r="L230" s="26"/>
      <c r="M230" s="26"/>
      <c r="N230" s="26"/>
      <c r="O230" s="24"/>
      <c r="Q230" s="19"/>
      <c r="R230" s="19"/>
      <c r="S230" s="19"/>
      <c r="T230" s="19"/>
    </row>
    <row r="231" spans="9:20" x14ac:dyDescent="0.2">
      <c r="I231" s="24"/>
      <c r="K231" s="26"/>
      <c r="L231" s="26"/>
      <c r="M231" s="26"/>
      <c r="N231" s="26"/>
      <c r="O231" s="24"/>
      <c r="Q231" s="19"/>
      <c r="R231" s="19"/>
      <c r="S231" s="19"/>
      <c r="T231" s="19"/>
    </row>
    <row r="232" spans="9:20" x14ac:dyDescent="0.2">
      <c r="I232" s="24"/>
      <c r="K232" s="26"/>
      <c r="L232" s="26"/>
      <c r="M232" s="26"/>
      <c r="N232" s="26"/>
      <c r="O232" s="24"/>
      <c r="Q232" s="19"/>
      <c r="R232" s="19"/>
      <c r="S232" s="19"/>
      <c r="T232" s="19"/>
    </row>
    <row r="233" spans="9:20" x14ac:dyDescent="0.2">
      <c r="I233" s="24"/>
      <c r="K233" s="26"/>
      <c r="L233" s="26"/>
      <c r="M233" s="26"/>
      <c r="N233" s="26"/>
      <c r="O233" s="24"/>
      <c r="Q233" s="19"/>
      <c r="R233" s="19"/>
      <c r="S233" s="19"/>
      <c r="T233" s="19"/>
    </row>
    <row r="234" spans="9:20" x14ac:dyDescent="0.2">
      <c r="I234" s="24"/>
      <c r="K234" s="26"/>
      <c r="L234" s="26"/>
      <c r="M234" s="26"/>
      <c r="N234" s="26"/>
      <c r="O234" s="24"/>
      <c r="Q234" s="19"/>
      <c r="R234" s="19"/>
      <c r="S234" s="19"/>
      <c r="T234" s="19"/>
    </row>
    <row r="235" spans="9:20" x14ac:dyDescent="0.2">
      <c r="I235" s="24"/>
      <c r="K235" s="26"/>
      <c r="L235" s="26"/>
      <c r="M235" s="26"/>
      <c r="N235" s="26"/>
      <c r="O235" s="24"/>
      <c r="Q235" s="19"/>
      <c r="R235" s="19"/>
      <c r="S235" s="19"/>
      <c r="T235" s="19"/>
    </row>
    <row r="236" spans="9:20" x14ac:dyDescent="0.2">
      <c r="I236" s="24"/>
      <c r="K236" s="26"/>
      <c r="L236" s="26"/>
      <c r="M236" s="26"/>
      <c r="N236" s="26"/>
      <c r="O236" s="24"/>
      <c r="Q236" s="19"/>
      <c r="R236" s="19"/>
      <c r="S236" s="19"/>
      <c r="T236" s="19"/>
    </row>
    <row r="237" spans="9:20" x14ac:dyDescent="0.2">
      <c r="I237" s="24"/>
      <c r="K237" s="26"/>
      <c r="L237" s="26"/>
      <c r="M237" s="26"/>
      <c r="N237" s="26"/>
      <c r="O237" s="24"/>
      <c r="Q237" s="19"/>
      <c r="R237" s="19"/>
      <c r="S237" s="19"/>
      <c r="T237" s="19"/>
    </row>
    <row r="238" spans="9:20" x14ac:dyDescent="0.2">
      <c r="I238" s="24"/>
      <c r="K238" s="26"/>
      <c r="L238" s="26"/>
      <c r="M238" s="26"/>
      <c r="N238" s="26"/>
      <c r="O238" s="24"/>
      <c r="Q238" s="19"/>
      <c r="R238" s="19"/>
      <c r="S238" s="19"/>
      <c r="T238" s="19"/>
    </row>
    <row r="239" spans="9:20" x14ac:dyDescent="0.2">
      <c r="I239" s="24"/>
      <c r="K239" s="26"/>
      <c r="L239" s="26"/>
      <c r="M239" s="26"/>
      <c r="N239" s="26"/>
      <c r="O239" s="24"/>
      <c r="Q239" s="19"/>
      <c r="R239" s="19"/>
      <c r="S239" s="19"/>
      <c r="T239" s="19"/>
    </row>
    <row r="240" spans="9:20" x14ac:dyDescent="0.2">
      <c r="I240" s="24"/>
      <c r="K240" s="26"/>
      <c r="L240" s="26"/>
      <c r="M240" s="26"/>
      <c r="N240" s="26"/>
      <c r="O240" s="24"/>
      <c r="Q240" s="19"/>
      <c r="R240" s="19"/>
      <c r="S240" s="19"/>
      <c r="T240" s="19"/>
    </row>
    <row r="241" spans="9:20" x14ac:dyDescent="0.2">
      <c r="I241" s="24"/>
      <c r="K241" s="26"/>
      <c r="L241" s="26"/>
      <c r="M241" s="26"/>
      <c r="N241" s="26"/>
      <c r="O241" s="24"/>
      <c r="Q241" s="19"/>
      <c r="R241" s="19"/>
      <c r="S241" s="19"/>
      <c r="T241" s="19"/>
    </row>
    <row r="242" spans="9:20" x14ac:dyDescent="0.2">
      <c r="I242" s="24"/>
      <c r="K242" s="26"/>
      <c r="L242" s="26"/>
      <c r="M242" s="26"/>
      <c r="N242" s="26"/>
      <c r="O242" s="24"/>
      <c r="Q242" s="19"/>
      <c r="R242" s="19"/>
      <c r="S242" s="19"/>
      <c r="T242" s="19"/>
    </row>
    <row r="243" spans="9:20" x14ac:dyDescent="0.2">
      <c r="I243" s="24"/>
      <c r="K243" s="26"/>
      <c r="L243" s="26"/>
      <c r="M243" s="26"/>
      <c r="N243" s="26"/>
      <c r="O243" s="24"/>
      <c r="Q243" s="19"/>
      <c r="R243" s="19"/>
      <c r="S243" s="19"/>
      <c r="T243" s="19"/>
    </row>
    <row r="244" spans="9:20" x14ac:dyDescent="0.2">
      <c r="I244" s="24"/>
      <c r="K244" s="26"/>
      <c r="L244" s="26"/>
      <c r="M244" s="26"/>
      <c r="N244" s="26"/>
      <c r="O244" s="24"/>
      <c r="Q244" s="19"/>
      <c r="R244" s="19"/>
      <c r="S244" s="19"/>
      <c r="T244" s="19"/>
    </row>
    <row r="245" spans="9:20" x14ac:dyDescent="0.2">
      <c r="I245" s="24"/>
      <c r="K245" s="26"/>
      <c r="L245" s="26"/>
      <c r="M245" s="26"/>
      <c r="N245" s="26"/>
      <c r="O245" s="24"/>
      <c r="Q245" s="19"/>
      <c r="R245" s="19"/>
      <c r="S245" s="19"/>
      <c r="T245" s="19"/>
    </row>
    <row r="246" spans="9:20" x14ac:dyDescent="0.2">
      <c r="I246" s="24"/>
      <c r="K246" s="26"/>
      <c r="L246" s="26"/>
      <c r="M246" s="26"/>
      <c r="N246" s="26"/>
      <c r="O246" s="24"/>
      <c r="Q246" s="19"/>
      <c r="R246" s="19"/>
      <c r="S246" s="19"/>
      <c r="T246" s="19"/>
    </row>
    <row r="247" spans="9:20" x14ac:dyDescent="0.2">
      <c r="I247" s="24"/>
      <c r="K247" s="26"/>
      <c r="L247" s="26"/>
      <c r="M247" s="26"/>
      <c r="N247" s="26"/>
      <c r="O247" s="24"/>
      <c r="Q247" s="19"/>
      <c r="R247" s="19"/>
      <c r="S247" s="19"/>
      <c r="T247" s="19"/>
    </row>
    <row r="248" spans="9:20" x14ac:dyDescent="0.2">
      <c r="I248" s="24"/>
      <c r="K248" s="26"/>
      <c r="L248" s="26"/>
      <c r="M248" s="26"/>
      <c r="N248" s="26"/>
      <c r="O248" s="24"/>
      <c r="Q248" s="19"/>
      <c r="R248" s="19"/>
      <c r="S248" s="19"/>
      <c r="T248" s="19"/>
    </row>
    <row r="249" spans="9:20" x14ac:dyDescent="0.2">
      <c r="I249" s="24"/>
      <c r="K249" s="26"/>
      <c r="L249" s="26"/>
      <c r="M249" s="26"/>
      <c r="N249" s="26"/>
      <c r="O249" s="24"/>
      <c r="Q249" s="19"/>
      <c r="R249" s="19"/>
      <c r="S249" s="19"/>
      <c r="T249" s="19"/>
    </row>
    <row r="250" spans="9:20" x14ac:dyDescent="0.2">
      <c r="I250" s="24"/>
      <c r="K250" s="26"/>
      <c r="L250" s="26"/>
      <c r="M250" s="26"/>
      <c r="N250" s="26"/>
      <c r="O250" s="24"/>
      <c r="Q250" s="19"/>
      <c r="R250" s="19"/>
      <c r="S250" s="19"/>
      <c r="T250" s="19"/>
    </row>
    <row r="251" spans="9:20" x14ac:dyDescent="0.2">
      <c r="I251" s="24"/>
      <c r="K251" s="26"/>
      <c r="L251" s="26"/>
      <c r="M251" s="26"/>
      <c r="N251" s="26"/>
      <c r="O251" s="24"/>
      <c r="Q251" s="19"/>
      <c r="R251" s="19"/>
      <c r="S251" s="19"/>
      <c r="T251" s="19"/>
    </row>
    <row r="252" spans="9:20" x14ac:dyDescent="0.2">
      <c r="I252" s="24"/>
      <c r="K252" s="26"/>
      <c r="L252" s="26"/>
      <c r="M252" s="26"/>
      <c r="N252" s="26"/>
      <c r="O252" s="24"/>
      <c r="Q252" s="19"/>
      <c r="R252" s="19"/>
      <c r="S252" s="19"/>
      <c r="T252" s="19"/>
    </row>
    <row r="253" spans="9:20" x14ac:dyDescent="0.2">
      <c r="I253" s="24"/>
      <c r="K253" s="26"/>
      <c r="L253" s="26"/>
      <c r="M253" s="26"/>
      <c r="N253" s="26"/>
      <c r="O253" s="24"/>
      <c r="Q253" s="19"/>
      <c r="R253" s="19"/>
      <c r="S253" s="19"/>
      <c r="T253" s="19"/>
    </row>
    <row r="254" spans="9:20" x14ac:dyDescent="0.2">
      <c r="I254" s="24"/>
      <c r="K254" s="26"/>
      <c r="L254" s="26"/>
      <c r="M254" s="26"/>
      <c r="N254" s="26"/>
      <c r="O254" s="24"/>
      <c r="Q254" s="19"/>
      <c r="R254" s="19"/>
      <c r="S254" s="19"/>
      <c r="T254" s="19"/>
    </row>
    <row r="255" spans="9:20" x14ac:dyDescent="0.2">
      <c r="I255" s="24"/>
      <c r="K255" s="26"/>
      <c r="L255" s="26"/>
      <c r="M255" s="26"/>
      <c r="N255" s="26"/>
      <c r="O255" s="24"/>
      <c r="Q255" s="19"/>
      <c r="R255" s="19"/>
      <c r="S255" s="19"/>
      <c r="T255" s="19"/>
    </row>
    <row r="256" spans="9:20" x14ac:dyDescent="0.2">
      <c r="I256" s="24"/>
      <c r="K256" s="26"/>
      <c r="L256" s="26"/>
      <c r="M256" s="26"/>
      <c r="N256" s="26"/>
      <c r="O256" s="24"/>
      <c r="Q256" s="19"/>
      <c r="R256" s="19"/>
      <c r="S256" s="19"/>
      <c r="T256" s="19"/>
    </row>
    <row r="257" spans="9:20" x14ac:dyDescent="0.2">
      <c r="I257" s="24"/>
      <c r="K257" s="26"/>
      <c r="L257" s="26"/>
      <c r="M257" s="26"/>
      <c r="N257" s="26"/>
      <c r="O257" s="24"/>
      <c r="Q257" s="19"/>
      <c r="R257" s="19"/>
      <c r="S257" s="19"/>
      <c r="T257" s="19"/>
    </row>
    <row r="258" spans="9:20" x14ac:dyDescent="0.2">
      <c r="I258" s="24"/>
      <c r="K258" s="26"/>
      <c r="L258" s="26"/>
      <c r="M258" s="26"/>
      <c r="N258" s="26"/>
      <c r="O258" s="24"/>
      <c r="Q258" s="19"/>
      <c r="R258" s="19"/>
      <c r="S258" s="19"/>
      <c r="T258" s="19"/>
    </row>
    <row r="259" spans="9:20" x14ac:dyDescent="0.2">
      <c r="I259" s="24"/>
      <c r="K259" s="26"/>
      <c r="L259" s="26"/>
      <c r="M259" s="26"/>
      <c r="N259" s="26"/>
      <c r="O259" s="24"/>
      <c r="Q259" s="19"/>
      <c r="R259" s="19"/>
      <c r="S259" s="19"/>
      <c r="T259" s="19"/>
    </row>
    <row r="260" spans="9:20" x14ac:dyDescent="0.2">
      <c r="I260" s="24"/>
      <c r="K260" s="26"/>
      <c r="L260" s="26"/>
      <c r="M260" s="26"/>
      <c r="N260" s="26"/>
      <c r="O260" s="24"/>
      <c r="Q260" s="19"/>
      <c r="R260" s="19"/>
      <c r="S260" s="19"/>
      <c r="T260" s="19"/>
    </row>
    <row r="261" spans="9:20" x14ac:dyDescent="0.2">
      <c r="I261" s="24"/>
      <c r="K261" s="26"/>
      <c r="L261" s="26"/>
      <c r="M261" s="26"/>
      <c r="N261" s="26"/>
      <c r="O261" s="24"/>
      <c r="Q261" s="19"/>
      <c r="R261" s="19"/>
      <c r="S261" s="19"/>
      <c r="T261" s="19"/>
    </row>
    <row r="262" spans="9:20" x14ac:dyDescent="0.2">
      <c r="I262" s="24"/>
      <c r="K262" s="26"/>
      <c r="L262" s="26"/>
      <c r="M262" s="26"/>
      <c r="N262" s="26"/>
      <c r="O262" s="24"/>
      <c r="Q262" s="19"/>
      <c r="R262" s="19"/>
      <c r="S262" s="19"/>
      <c r="T262" s="19"/>
    </row>
    <row r="263" spans="9:20" x14ac:dyDescent="0.2">
      <c r="I263" s="24"/>
      <c r="K263" s="26"/>
      <c r="L263" s="26"/>
      <c r="M263" s="26"/>
      <c r="N263" s="26"/>
      <c r="O263" s="24"/>
      <c r="Q263" s="19"/>
      <c r="R263" s="19"/>
      <c r="S263" s="19"/>
      <c r="T263" s="19"/>
    </row>
    <row r="264" spans="9:20" x14ac:dyDescent="0.2">
      <c r="I264" s="24"/>
      <c r="K264" s="26"/>
      <c r="L264" s="26"/>
      <c r="M264" s="26"/>
      <c r="N264" s="26"/>
      <c r="O264" s="24"/>
      <c r="Q264" s="19"/>
      <c r="R264" s="19"/>
      <c r="S264" s="19"/>
      <c r="T264" s="19"/>
    </row>
    <row r="265" spans="9:20" x14ac:dyDescent="0.2">
      <c r="I265" s="24"/>
      <c r="K265" s="26"/>
      <c r="L265" s="26"/>
      <c r="M265" s="26"/>
      <c r="N265" s="26"/>
      <c r="O265" s="24"/>
      <c r="Q265" s="19"/>
      <c r="R265" s="19"/>
      <c r="S265" s="19"/>
      <c r="T265" s="19"/>
    </row>
    <row r="266" spans="9:20" x14ac:dyDescent="0.2">
      <c r="I266" s="24"/>
      <c r="K266" s="26"/>
      <c r="L266" s="26"/>
      <c r="M266" s="26"/>
      <c r="N266" s="26"/>
      <c r="O266" s="24"/>
      <c r="Q266" s="19"/>
      <c r="R266" s="19"/>
      <c r="S266" s="19"/>
      <c r="T266" s="19"/>
    </row>
    <row r="267" spans="9:20" x14ac:dyDescent="0.2">
      <c r="I267" s="24"/>
      <c r="K267" s="26"/>
      <c r="L267" s="26"/>
      <c r="M267" s="26"/>
      <c r="N267" s="26"/>
      <c r="O267" s="24"/>
      <c r="Q267" s="19"/>
      <c r="R267" s="19"/>
      <c r="S267" s="19"/>
      <c r="T267" s="19"/>
    </row>
    <row r="268" spans="9:20" x14ac:dyDescent="0.2">
      <c r="I268" s="24"/>
      <c r="K268" s="26"/>
      <c r="L268" s="26"/>
      <c r="M268" s="26"/>
      <c r="N268" s="26"/>
      <c r="O268" s="24"/>
      <c r="Q268" s="19"/>
      <c r="R268" s="19"/>
      <c r="S268" s="19"/>
      <c r="T268" s="19"/>
    </row>
    <row r="269" spans="9:20" x14ac:dyDescent="0.2">
      <c r="I269" s="24"/>
      <c r="K269" s="26"/>
      <c r="L269" s="26"/>
      <c r="M269" s="26"/>
      <c r="N269" s="26"/>
      <c r="O269" s="24"/>
      <c r="Q269" s="19"/>
      <c r="R269" s="19"/>
      <c r="S269" s="19"/>
      <c r="T269" s="19"/>
    </row>
    <row r="270" spans="9:20" x14ac:dyDescent="0.2">
      <c r="I270" s="24"/>
      <c r="K270" s="26"/>
      <c r="L270" s="26"/>
      <c r="M270" s="26"/>
      <c r="N270" s="26"/>
      <c r="O270" s="24"/>
      <c r="Q270" s="19"/>
      <c r="R270" s="19"/>
      <c r="S270" s="19"/>
      <c r="T270" s="19"/>
    </row>
    <row r="271" spans="9:20" x14ac:dyDescent="0.2">
      <c r="I271" s="24"/>
      <c r="K271" s="26"/>
      <c r="L271" s="26"/>
      <c r="M271" s="26"/>
      <c r="N271" s="26"/>
      <c r="O271" s="24"/>
      <c r="Q271" s="19"/>
      <c r="R271" s="19"/>
      <c r="S271" s="19"/>
      <c r="T271" s="19"/>
    </row>
    <row r="272" spans="9:20" x14ac:dyDescent="0.2">
      <c r="I272" s="24"/>
      <c r="K272" s="26"/>
      <c r="L272" s="26"/>
      <c r="M272" s="26"/>
      <c r="N272" s="26"/>
      <c r="O272" s="24"/>
      <c r="Q272" s="19"/>
      <c r="R272" s="19"/>
      <c r="S272" s="19"/>
      <c r="T272" s="19"/>
    </row>
    <row r="273" spans="9:20" x14ac:dyDescent="0.2">
      <c r="I273" s="24"/>
      <c r="K273" s="26"/>
      <c r="L273" s="26"/>
      <c r="M273" s="26"/>
      <c r="N273" s="26"/>
      <c r="O273" s="24"/>
      <c r="Q273" s="19"/>
      <c r="R273" s="19"/>
      <c r="S273" s="19"/>
      <c r="T273" s="19"/>
    </row>
    <row r="274" spans="9:20" x14ac:dyDescent="0.2">
      <c r="I274" s="24"/>
      <c r="K274" s="26"/>
      <c r="L274" s="26"/>
      <c r="M274" s="26"/>
      <c r="N274" s="26"/>
      <c r="O274" s="24"/>
      <c r="Q274" s="19"/>
      <c r="R274" s="19"/>
      <c r="S274" s="19"/>
      <c r="T274" s="19"/>
    </row>
    <row r="275" spans="9:20" x14ac:dyDescent="0.2">
      <c r="I275" s="24"/>
      <c r="K275" s="26"/>
      <c r="L275" s="26"/>
      <c r="M275" s="26"/>
      <c r="N275" s="26"/>
      <c r="O275" s="24"/>
      <c r="Q275" s="19"/>
      <c r="R275" s="19"/>
      <c r="S275" s="19"/>
      <c r="T275" s="19"/>
    </row>
    <row r="276" spans="9:20" x14ac:dyDescent="0.2">
      <c r="I276" s="24"/>
      <c r="K276" s="26"/>
      <c r="L276" s="26"/>
      <c r="M276" s="26"/>
      <c r="N276" s="26"/>
      <c r="O276" s="24"/>
      <c r="Q276" s="19"/>
      <c r="R276" s="19"/>
      <c r="S276" s="19"/>
      <c r="T276" s="19"/>
    </row>
    <row r="277" spans="9:20" x14ac:dyDescent="0.2">
      <c r="I277" s="24"/>
      <c r="K277" s="26"/>
      <c r="L277" s="26"/>
      <c r="M277" s="26"/>
      <c r="N277" s="26"/>
      <c r="O277" s="24"/>
      <c r="Q277" s="19"/>
      <c r="R277" s="19"/>
      <c r="S277" s="19"/>
      <c r="T277" s="19"/>
    </row>
    <row r="278" spans="9:20" x14ac:dyDescent="0.2">
      <c r="I278" s="24"/>
      <c r="K278" s="26"/>
      <c r="L278" s="26"/>
      <c r="M278" s="26"/>
      <c r="N278" s="26"/>
      <c r="O278" s="24"/>
      <c r="Q278" s="19"/>
      <c r="R278" s="19"/>
      <c r="S278" s="19"/>
      <c r="T278" s="19"/>
    </row>
    <row r="279" spans="9:20" x14ac:dyDescent="0.2">
      <c r="I279" s="24"/>
      <c r="K279" s="26"/>
      <c r="L279" s="26"/>
      <c r="M279" s="26"/>
      <c r="N279" s="26"/>
      <c r="O279" s="24"/>
      <c r="Q279" s="19"/>
      <c r="R279" s="19"/>
      <c r="S279" s="19"/>
      <c r="T279" s="19"/>
    </row>
    <row r="280" spans="9:20" x14ac:dyDescent="0.2">
      <c r="I280" s="24"/>
      <c r="K280" s="26"/>
      <c r="L280" s="26"/>
      <c r="M280" s="26"/>
      <c r="N280" s="26"/>
      <c r="O280" s="24"/>
      <c r="Q280" s="19"/>
      <c r="R280" s="19"/>
      <c r="S280" s="19"/>
      <c r="T280" s="19"/>
    </row>
    <row r="281" spans="9:20" x14ac:dyDescent="0.2">
      <c r="I281" s="24"/>
      <c r="K281" s="26"/>
      <c r="L281" s="26"/>
      <c r="M281" s="26"/>
      <c r="N281" s="26"/>
      <c r="O281" s="24"/>
      <c r="Q281" s="19"/>
      <c r="R281" s="19"/>
      <c r="S281" s="19"/>
      <c r="T281" s="19"/>
    </row>
    <row r="282" spans="9:20" x14ac:dyDescent="0.2">
      <c r="I282" s="24"/>
      <c r="K282" s="26"/>
      <c r="L282" s="26"/>
      <c r="M282" s="26"/>
      <c r="N282" s="26"/>
      <c r="O282" s="24"/>
      <c r="Q282" s="19"/>
      <c r="R282" s="19"/>
      <c r="S282" s="19"/>
      <c r="T282" s="19"/>
    </row>
    <row r="283" spans="9:20" x14ac:dyDescent="0.2">
      <c r="I283" s="24"/>
      <c r="K283" s="26"/>
      <c r="L283" s="26"/>
      <c r="M283" s="26"/>
      <c r="N283" s="26"/>
      <c r="O283" s="24"/>
      <c r="Q283" s="19"/>
      <c r="R283" s="19"/>
      <c r="S283" s="19"/>
      <c r="T283" s="19"/>
    </row>
    <row r="284" spans="9:20" x14ac:dyDescent="0.2">
      <c r="I284" s="24"/>
      <c r="K284" s="26"/>
      <c r="L284" s="26"/>
      <c r="M284" s="26"/>
      <c r="N284" s="26"/>
      <c r="O284" s="24"/>
      <c r="Q284" s="19"/>
      <c r="R284" s="19"/>
      <c r="S284" s="19"/>
      <c r="T284" s="19"/>
    </row>
    <row r="285" spans="9:20" x14ac:dyDescent="0.2">
      <c r="I285" s="24"/>
      <c r="K285" s="26"/>
      <c r="L285" s="26"/>
      <c r="M285" s="26"/>
      <c r="N285" s="26"/>
      <c r="O285" s="24"/>
      <c r="Q285" s="19"/>
      <c r="R285" s="19"/>
      <c r="S285" s="19"/>
      <c r="T285" s="19"/>
    </row>
    <row r="286" spans="9:20" x14ac:dyDescent="0.2">
      <c r="I286" s="24"/>
      <c r="K286" s="26"/>
      <c r="L286" s="26"/>
      <c r="M286" s="26"/>
      <c r="N286" s="26"/>
      <c r="O286" s="24"/>
      <c r="Q286" s="19"/>
      <c r="R286" s="19"/>
      <c r="S286" s="19"/>
      <c r="T286" s="19"/>
    </row>
    <row r="287" spans="9:20" x14ac:dyDescent="0.2">
      <c r="I287" s="24"/>
      <c r="K287" s="26"/>
      <c r="L287" s="26"/>
      <c r="M287" s="26"/>
      <c r="N287" s="26"/>
      <c r="O287" s="24"/>
      <c r="Q287" s="19"/>
      <c r="R287" s="19"/>
      <c r="S287" s="19"/>
      <c r="T287" s="19"/>
    </row>
    <row r="288" spans="9:20" x14ac:dyDescent="0.2">
      <c r="I288" s="24"/>
      <c r="K288" s="26"/>
      <c r="L288" s="26"/>
      <c r="M288" s="26"/>
      <c r="N288" s="26"/>
      <c r="O288" s="24"/>
      <c r="Q288" s="19"/>
      <c r="R288" s="19"/>
      <c r="S288" s="19"/>
      <c r="T288" s="19"/>
    </row>
    <row r="289" spans="9:20" x14ac:dyDescent="0.2">
      <c r="I289" s="24"/>
      <c r="K289" s="26"/>
      <c r="L289" s="26"/>
      <c r="M289" s="26"/>
      <c r="N289" s="26"/>
      <c r="O289" s="24"/>
      <c r="Q289" s="19"/>
      <c r="R289" s="19"/>
      <c r="S289" s="19"/>
      <c r="T289" s="19"/>
    </row>
    <row r="290" spans="9:20" x14ac:dyDescent="0.2">
      <c r="I290" s="24"/>
      <c r="K290" s="26"/>
      <c r="L290" s="26"/>
      <c r="M290" s="26"/>
      <c r="N290" s="26"/>
      <c r="O290" s="24"/>
      <c r="Q290" s="19"/>
      <c r="R290" s="19"/>
      <c r="S290" s="19"/>
      <c r="T290" s="19"/>
    </row>
    <row r="291" spans="9:20" x14ac:dyDescent="0.2">
      <c r="I291" s="24"/>
      <c r="K291" s="26"/>
      <c r="L291" s="26"/>
      <c r="M291" s="26"/>
      <c r="N291" s="26"/>
      <c r="O291" s="24"/>
      <c r="Q291" s="19"/>
      <c r="R291" s="19"/>
      <c r="S291" s="19"/>
      <c r="T291" s="19"/>
    </row>
    <row r="292" spans="9:20" x14ac:dyDescent="0.2">
      <c r="I292" s="24"/>
      <c r="K292" s="26"/>
      <c r="L292" s="26"/>
      <c r="M292" s="26"/>
      <c r="N292" s="26"/>
      <c r="O292" s="24"/>
      <c r="Q292" s="19"/>
      <c r="R292" s="19"/>
      <c r="S292" s="19"/>
      <c r="T292" s="19"/>
    </row>
    <row r="293" spans="9:20" x14ac:dyDescent="0.2">
      <c r="I293" s="24"/>
      <c r="K293" s="26"/>
      <c r="L293" s="26"/>
      <c r="M293" s="26"/>
      <c r="N293" s="26"/>
      <c r="O293" s="24"/>
      <c r="Q293" s="19"/>
      <c r="R293" s="19"/>
      <c r="S293" s="19"/>
      <c r="T293" s="19"/>
    </row>
    <row r="294" spans="9:20" x14ac:dyDescent="0.2">
      <c r="I294" s="24"/>
      <c r="K294" s="26"/>
      <c r="L294" s="26"/>
      <c r="M294" s="26"/>
      <c r="N294" s="26"/>
      <c r="O294" s="24"/>
      <c r="Q294" s="19"/>
      <c r="R294" s="19"/>
      <c r="S294" s="19"/>
      <c r="T294" s="19"/>
    </row>
    <row r="295" spans="9:20" x14ac:dyDescent="0.2">
      <c r="I295" s="24"/>
      <c r="K295" s="26"/>
      <c r="L295" s="26"/>
      <c r="M295" s="26"/>
      <c r="N295" s="26"/>
      <c r="O295" s="24"/>
      <c r="Q295" s="19"/>
      <c r="R295" s="19"/>
      <c r="S295" s="19"/>
      <c r="T295" s="19"/>
    </row>
    <row r="296" spans="9:20" x14ac:dyDescent="0.2">
      <c r="I296" s="24"/>
      <c r="K296" s="26"/>
      <c r="L296" s="26"/>
      <c r="M296" s="26"/>
      <c r="N296" s="26"/>
      <c r="O296" s="24"/>
      <c r="Q296" s="19"/>
      <c r="R296" s="19"/>
      <c r="S296" s="19"/>
      <c r="T296" s="19"/>
    </row>
    <row r="297" spans="9:20" x14ac:dyDescent="0.2">
      <c r="I297" s="24"/>
      <c r="K297" s="26"/>
      <c r="L297" s="26"/>
      <c r="M297" s="26"/>
      <c r="N297" s="26"/>
      <c r="O297" s="24"/>
      <c r="Q297" s="19"/>
      <c r="R297" s="19"/>
      <c r="S297" s="19"/>
      <c r="T297" s="19"/>
    </row>
    <row r="298" spans="9:20" x14ac:dyDescent="0.2">
      <c r="I298" s="24"/>
      <c r="K298" s="26"/>
      <c r="L298" s="26"/>
      <c r="M298" s="26"/>
      <c r="N298" s="26"/>
      <c r="O298" s="24"/>
      <c r="Q298" s="19"/>
      <c r="R298" s="19"/>
      <c r="S298" s="19"/>
      <c r="T298" s="19"/>
    </row>
    <row r="299" spans="9:20" x14ac:dyDescent="0.2">
      <c r="I299" s="24"/>
      <c r="K299" s="26"/>
      <c r="L299" s="26"/>
      <c r="M299" s="26"/>
      <c r="N299" s="26"/>
      <c r="O299" s="24"/>
      <c r="Q299" s="19"/>
      <c r="R299" s="19"/>
      <c r="S299" s="19"/>
      <c r="T299" s="19"/>
    </row>
    <row r="300" spans="9:20" x14ac:dyDescent="0.2">
      <c r="I300" s="24"/>
      <c r="K300" s="26"/>
      <c r="L300" s="26"/>
      <c r="M300" s="26"/>
      <c r="N300" s="26"/>
      <c r="O300" s="24"/>
      <c r="Q300" s="19"/>
      <c r="R300" s="19"/>
      <c r="S300" s="19"/>
      <c r="T300" s="19"/>
    </row>
    <row r="301" spans="9:20" x14ac:dyDescent="0.2">
      <c r="I301" s="24"/>
      <c r="K301" s="26"/>
      <c r="L301" s="26"/>
      <c r="M301" s="26"/>
      <c r="N301" s="26"/>
      <c r="O301" s="24"/>
      <c r="Q301" s="19"/>
      <c r="R301" s="19"/>
      <c r="S301" s="19"/>
      <c r="T301" s="19"/>
    </row>
    <row r="302" spans="9:20" x14ac:dyDescent="0.2">
      <c r="I302" s="24"/>
      <c r="K302" s="26"/>
      <c r="L302" s="26"/>
      <c r="M302" s="26"/>
      <c r="N302" s="26"/>
      <c r="O302" s="24"/>
      <c r="Q302" s="19"/>
      <c r="R302" s="19"/>
      <c r="S302" s="19"/>
      <c r="T302" s="19"/>
    </row>
    <row r="303" spans="9:20" x14ac:dyDescent="0.2">
      <c r="I303" s="24"/>
      <c r="K303" s="26"/>
      <c r="L303" s="26"/>
      <c r="M303" s="26"/>
      <c r="N303" s="26"/>
      <c r="O303" s="24"/>
      <c r="Q303" s="19"/>
      <c r="R303" s="19"/>
      <c r="S303" s="19"/>
      <c r="T303" s="19"/>
    </row>
    <row r="304" spans="9:20" x14ac:dyDescent="0.2">
      <c r="I304" s="24"/>
      <c r="K304" s="26"/>
      <c r="L304" s="26"/>
      <c r="M304" s="26"/>
      <c r="N304" s="26"/>
      <c r="O304" s="24"/>
      <c r="Q304" s="19"/>
      <c r="R304" s="19"/>
      <c r="S304" s="19"/>
      <c r="T304" s="19"/>
    </row>
    <row r="305" spans="9:20" x14ac:dyDescent="0.2">
      <c r="I305" s="24"/>
      <c r="K305" s="26"/>
      <c r="L305" s="26"/>
      <c r="M305" s="26"/>
      <c r="N305" s="26"/>
      <c r="O305" s="24"/>
      <c r="Q305" s="19"/>
      <c r="R305" s="19"/>
      <c r="S305" s="19"/>
      <c r="T305" s="19"/>
    </row>
    <row r="306" spans="9:20" x14ac:dyDescent="0.2">
      <c r="I306" s="24"/>
      <c r="K306" s="26"/>
      <c r="L306" s="26"/>
      <c r="M306" s="26"/>
      <c r="N306" s="26"/>
      <c r="O306" s="24"/>
      <c r="Q306" s="19"/>
      <c r="R306" s="19"/>
      <c r="S306" s="19"/>
      <c r="T306" s="19"/>
    </row>
    <row r="307" spans="9:20" x14ac:dyDescent="0.2">
      <c r="I307" s="24"/>
      <c r="K307" s="26"/>
      <c r="L307" s="26"/>
      <c r="M307" s="26"/>
      <c r="N307" s="26"/>
      <c r="O307" s="24"/>
      <c r="Q307" s="19"/>
      <c r="R307" s="19"/>
      <c r="S307" s="19"/>
      <c r="T307" s="19"/>
    </row>
    <row r="308" spans="9:20" x14ac:dyDescent="0.2">
      <c r="I308" s="24"/>
      <c r="K308" s="26"/>
      <c r="L308" s="26"/>
      <c r="M308" s="26"/>
      <c r="N308" s="26"/>
      <c r="O308" s="24"/>
      <c r="Q308" s="19"/>
      <c r="R308" s="19"/>
      <c r="S308" s="19"/>
      <c r="T308" s="19"/>
    </row>
    <row r="309" spans="9:20" x14ac:dyDescent="0.2">
      <c r="I309" s="24"/>
      <c r="K309" s="26"/>
      <c r="L309" s="26"/>
      <c r="M309" s="26"/>
      <c r="N309" s="26"/>
      <c r="O309" s="24"/>
      <c r="Q309" s="19"/>
      <c r="R309" s="19"/>
      <c r="S309" s="19"/>
      <c r="T309" s="19"/>
    </row>
    <row r="310" spans="9:20" x14ac:dyDescent="0.2">
      <c r="I310" s="24"/>
      <c r="K310" s="26"/>
      <c r="L310" s="26"/>
      <c r="M310" s="26"/>
      <c r="N310" s="26"/>
      <c r="O310" s="24"/>
      <c r="Q310" s="19"/>
      <c r="R310" s="19"/>
      <c r="S310" s="19"/>
      <c r="T310" s="19"/>
    </row>
    <row r="311" spans="9:20" x14ac:dyDescent="0.2">
      <c r="I311" s="24"/>
      <c r="K311" s="26"/>
      <c r="L311" s="26"/>
      <c r="M311" s="26"/>
      <c r="N311" s="26"/>
      <c r="O311" s="24"/>
      <c r="Q311" s="19"/>
      <c r="R311" s="19"/>
      <c r="S311" s="19"/>
      <c r="T311" s="19"/>
    </row>
    <row r="312" spans="9:20" x14ac:dyDescent="0.2">
      <c r="I312" s="24"/>
      <c r="K312" s="26"/>
      <c r="L312" s="26"/>
      <c r="M312" s="26"/>
      <c r="N312" s="26"/>
      <c r="O312" s="24"/>
      <c r="Q312" s="19"/>
      <c r="R312" s="19"/>
      <c r="S312" s="19"/>
      <c r="T312" s="19"/>
    </row>
    <row r="313" spans="9:20" x14ac:dyDescent="0.2">
      <c r="I313" s="24"/>
      <c r="K313" s="26"/>
      <c r="L313" s="26"/>
      <c r="M313" s="26"/>
      <c r="N313" s="26"/>
      <c r="O313" s="24"/>
      <c r="Q313" s="19"/>
      <c r="R313" s="19"/>
      <c r="S313" s="19"/>
      <c r="T313" s="19"/>
    </row>
    <row r="314" spans="9:20" x14ac:dyDescent="0.2">
      <c r="I314" s="24"/>
      <c r="K314" s="26"/>
      <c r="L314" s="26"/>
      <c r="M314" s="26"/>
      <c r="N314" s="26"/>
      <c r="O314" s="24"/>
      <c r="Q314" s="19"/>
      <c r="R314" s="19"/>
      <c r="S314" s="19"/>
      <c r="T314" s="19"/>
    </row>
    <row r="315" spans="9:20" x14ac:dyDescent="0.2">
      <c r="I315" s="24"/>
      <c r="K315" s="26"/>
      <c r="L315" s="26"/>
      <c r="M315" s="26"/>
      <c r="N315" s="26"/>
      <c r="O315" s="24"/>
      <c r="Q315" s="19"/>
      <c r="R315" s="19"/>
      <c r="S315" s="19"/>
      <c r="T315" s="19"/>
    </row>
    <row r="316" spans="9:20" x14ac:dyDescent="0.2">
      <c r="I316" s="24"/>
      <c r="K316" s="26"/>
      <c r="L316" s="26"/>
      <c r="M316" s="26"/>
      <c r="N316" s="26"/>
      <c r="O316" s="24"/>
      <c r="Q316" s="19"/>
      <c r="R316" s="19"/>
      <c r="S316" s="19"/>
      <c r="T316" s="19"/>
    </row>
    <row r="317" spans="9:20" x14ac:dyDescent="0.2">
      <c r="I317" s="24"/>
      <c r="K317" s="26"/>
      <c r="L317" s="26"/>
      <c r="M317" s="26"/>
      <c r="N317" s="26"/>
      <c r="O317" s="24"/>
      <c r="Q317" s="19"/>
      <c r="R317" s="19"/>
      <c r="S317" s="19"/>
      <c r="T317" s="19"/>
    </row>
    <row r="318" spans="9:20" x14ac:dyDescent="0.2">
      <c r="I318" s="24"/>
      <c r="K318" s="26"/>
      <c r="L318" s="26"/>
      <c r="M318" s="26"/>
      <c r="N318" s="26"/>
      <c r="O318" s="24"/>
      <c r="Q318" s="19"/>
      <c r="R318" s="19"/>
      <c r="S318" s="19"/>
      <c r="T318" s="19"/>
    </row>
    <row r="319" spans="9:20" x14ac:dyDescent="0.2">
      <c r="I319" s="24"/>
      <c r="K319" s="26"/>
      <c r="L319" s="26"/>
      <c r="M319" s="26"/>
      <c r="N319" s="26"/>
      <c r="O319" s="24"/>
      <c r="Q319" s="19"/>
      <c r="R319" s="19"/>
      <c r="S319" s="19"/>
      <c r="T319" s="19"/>
    </row>
    <row r="320" spans="9:20" x14ac:dyDescent="0.2">
      <c r="I320" s="24"/>
      <c r="K320" s="26"/>
      <c r="L320" s="26"/>
      <c r="M320" s="26"/>
      <c r="N320" s="26"/>
      <c r="O320" s="24"/>
      <c r="Q320" s="19"/>
      <c r="R320" s="19"/>
      <c r="S320" s="19"/>
      <c r="T320" s="19"/>
    </row>
    <row r="321" spans="9:20" x14ac:dyDescent="0.2">
      <c r="I321" s="24"/>
      <c r="K321" s="26"/>
      <c r="L321" s="26"/>
      <c r="M321" s="26"/>
      <c r="N321" s="26"/>
      <c r="O321" s="24"/>
      <c r="Q321" s="19"/>
      <c r="R321" s="19"/>
      <c r="S321" s="19"/>
      <c r="T321" s="19"/>
    </row>
    <row r="322" spans="9:20" x14ac:dyDescent="0.2">
      <c r="I322" s="24"/>
      <c r="K322" s="26"/>
      <c r="L322" s="26"/>
      <c r="M322" s="26"/>
      <c r="N322" s="26"/>
      <c r="O322" s="24"/>
      <c r="Q322" s="19"/>
      <c r="R322" s="19"/>
      <c r="S322" s="19"/>
      <c r="T322" s="19"/>
    </row>
    <row r="323" spans="9:20" x14ac:dyDescent="0.2">
      <c r="I323" s="24"/>
      <c r="K323" s="26"/>
      <c r="L323" s="26"/>
      <c r="M323" s="26"/>
      <c r="N323" s="26"/>
      <c r="O323" s="24"/>
      <c r="Q323" s="19"/>
      <c r="R323" s="19"/>
      <c r="S323" s="19"/>
      <c r="T323" s="19"/>
    </row>
    <row r="324" spans="9:20" x14ac:dyDescent="0.2">
      <c r="I324" s="24"/>
      <c r="K324" s="26"/>
      <c r="L324" s="26"/>
      <c r="M324" s="26"/>
      <c r="N324" s="26"/>
      <c r="O324" s="24"/>
      <c r="Q324" s="19"/>
      <c r="R324" s="19"/>
      <c r="S324" s="19"/>
      <c r="T324" s="19"/>
    </row>
    <row r="325" spans="9:20" x14ac:dyDescent="0.2">
      <c r="I325" s="24"/>
      <c r="K325" s="26"/>
      <c r="L325" s="26"/>
      <c r="M325" s="26"/>
      <c r="N325" s="26"/>
      <c r="O325" s="24"/>
      <c r="Q325" s="19"/>
      <c r="R325" s="19"/>
      <c r="S325" s="19"/>
      <c r="T325" s="19"/>
    </row>
    <row r="326" spans="9:20" x14ac:dyDescent="0.2">
      <c r="I326" s="24"/>
      <c r="K326" s="26"/>
      <c r="L326" s="26"/>
      <c r="M326" s="26"/>
      <c r="N326" s="26"/>
      <c r="O326" s="24"/>
      <c r="Q326" s="19"/>
      <c r="R326" s="19"/>
      <c r="S326" s="19"/>
      <c r="T326" s="19"/>
    </row>
    <row r="327" spans="9:20" x14ac:dyDescent="0.2">
      <c r="I327" s="24"/>
      <c r="K327" s="26"/>
      <c r="L327" s="26"/>
      <c r="M327" s="26"/>
      <c r="N327" s="26"/>
      <c r="O327" s="24"/>
      <c r="Q327" s="19"/>
      <c r="R327" s="19"/>
      <c r="S327" s="19"/>
      <c r="T327" s="19"/>
    </row>
    <row r="328" spans="9:20" x14ac:dyDescent="0.2">
      <c r="I328" s="24"/>
      <c r="K328" s="26"/>
      <c r="L328" s="26"/>
      <c r="M328" s="26"/>
      <c r="N328" s="26"/>
      <c r="O328" s="24"/>
      <c r="Q328" s="19"/>
      <c r="R328" s="19"/>
      <c r="S328" s="19"/>
      <c r="T328" s="19"/>
    </row>
    <row r="329" spans="9:20" x14ac:dyDescent="0.2">
      <c r="I329" s="24"/>
      <c r="K329" s="26"/>
      <c r="L329" s="26"/>
      <c r="M329" s="26"/>
      <c r="N329" s="26"/>
      <c r="O329" s="24"/>
      <c r="Q329" s="19"/>
      <c r="R329" s="19"/>
      <c r="S329" s="19"/>
      <c r="T329" s="19"/>
    </row>
    <row r="330" spans="9:20" x14ac:dyDescent="0.2">
      <c r="I330" s="24"/>
      <c r="K330" s="26"/>
      <c r="L330" s="26"/>
      <c r="M330" s="26"/>
      <c r="N330" s="26"/>
      <c r="O330" s="24"/>
      <c r="Q330" s="19"/>
      <c r="R330" s="19"/>
      <c r="S330" s="19"/>
      <c r="T330" s="19"/>
    </row>
    <row r="331" spans="9:20" x14ac:dyDescent="0.2">
      <c r="I331" s="24"/>
      <c r="K331" s="26"/>
      <c r="L331" s="26"/>
      <c r="M331" s="26"/>
      <c r="N331" s="26"/>
      <c r="O331" s="24"/>
      <c r="Q331" s="19"/>
      <c r="R331" s="19"/>
      <c r="S331" s="19"/>
      <c r="T331" s="19"/>
    </row>
    <row r="332" spans="9:20" x14ac:dyDescent="0.2">
      <c r="I332" s="24"/>
      <c r="K332" s="26"/>
      <c r="L332" s="26"/>
      <c r="M332" s="26"/>
      <c r="N332" s="26"/>
      <c r="O332" s="24"/>
      <c r="Q332" s="19"/>
      <c r="R332" s="19"/>
      <c r="S332" s="19"/>
      <c r="T332" s="19"/>
    </row>
    <row r="333" spans="9:20" x14ac:dyDescent="0.2">
      <c r="I333" s="24"/>
      <c r="K333" s="26"/>
      <c r="L333" s="26"/>
      <c r="M333" s="26"/>
      <c r="N333" s="26"/>
      <c r="O333" s="24"/>
      <c r="Q333" s="19"/>
      <c r="R333" s="19"/>
      <c r="S333" s="19"/>
      <c r="T333" s="19"/>
    </row>
    <row r="334" spans="9:20" x14ac:dyDescent="0.2">
      <c r="I334" s="24"/>
      <c r="K334" s="26"/>
      <c r="L334" s="26"/>
      <c r="M334" s="26"/>
      <c r="N334" s="26"/>
      <c r="O334" s="24"/>
      <c r="Q334" s="19"/>
      <c r="R334" s="19"/>
      <c r="S334" s="19"/>
      <c r="T334" s="19"/>
    </row>
    <row r="335" spans="9:20" x14ac:dyDescent="0.2">
      <c r="I335" s="24"/>
      <c r="K335" s="26"/>
      <c r="L335" s="26"/>
      <c r="M335" s="26"/>
      <c r="N335" s="26"/>
      <c r="O335" s="24"/>
      <c r="Q335" s="19"/>
      <c r="R335" s="19"/>
      <c r="S335" s="19"/>
      <c r="T335" s="19"/>
    </row>
    <row r="336" spans="9:20" x14ac:dyDescent="0.2">
      <c r="I336" s="24"/>
      <c r="K336" s="26"/>
      <c r="L336" s="26"/>
      <c r="M336" s="26"/>
      <c r="N336" s="26"/>
      <c r="O336" s="24"/>
      <c r="Q336" s="19"/>
      <c r="R336" s="19"/>
      <c r="S336" s="19"/>
      <c r="T336" s="19"/>
    </row>
    <row r="337" spans="9:20" x14ac:dyDescent="0.2">
      <c r="I337" s="24"/>
      <c r="K337" s="26"/>
      <c r="L337" s="26"/>
      <c r="M337" s="26"/>
      <c r="N337" s="26"/>
      <c r="O337" s="24"/>
      <c r="Q337" s="19"/>
      <c r="R337" s="19"/>
      <c r="S337" s="19"/>
      <c r="T337" s="19"/>
    </row>
    <row r="338" spans="9:20" x14ac:dyDescent="0.2">
      <c r="I338" s="24"/>
      <c r="K338" s="26"/>
      <c r="L338" s="26"/>
      <c r="M338" s="26"/>
      <c r="N338" s="26"/>
      <c r="O338" s="24"/>
      <c r="Q338" s="19"/>
      <c r="R338" s="19"/>
      <c r="S338" s="19"/>
      <c r="T338" s="19"/>
    </row>
    <row r="339" spans="9:20" x14ac:dyDescent="0.2">
      <c r="I339" s="24"/>
      <c r="K339" s="26"/>
      <c r="L339" s="26"/>
      <c r="M339" s="26"/>
      <c r="N339" s="26"/>
      <c r="O339" s="24"/>
      <c r="Q339" s="19"/>
      <c r="R339" s="19"/>
      <c r="S339" s="19"/>
      <c r="T339" s="19"/>
    </row>
    <row r="340" spans="9:20" x14ac:dyDescent="0.2">
      <c r="I340" s="24"/>
      <c r="K340" s="26"/>
      <c r="L340" s="26"/>
      <c r="M340" s="26"/>
      <c r="N340" s="26"/>
      <c r="O340" s="24"/>
      <c r="Q340" s="19"/>
      <c r="R340" s="19"/>
      <c r="S340" s="19"/>
      <c r="T340" s="19"/>
    </row>
    <row r="341" spans="9:20" x14ac:dyDescent="0.2">
      <c r="I341" s="24"/>
      <c r="K341" s="26"/>
      <c r="L341" s="26"/>
      <c r="M341" s="26"/>
      <c r="N341" s="26"/>
      <c r="O341" s="24"/>
      <c r="Q341" s="19"/>
      <c r="R341" s="19"/>
      <c r="S341" s="19"/>
      <c r="T341" s="19"/>
    </row>
    <row r="342" spans="9:20" x14ac:dyDescent="0.2">
      <c r="I342" s="24"/>
      <c r="K342" s="26"/>
      <c r="L342" s="26"/>
      <c r="M342" s="26"/>
      <c r="N342" s="26"/>
      <c r="O342" s="24"/>
      <c r="Q342" s="19"/>
      <c r="R342" s="19"/>
      <c r="S342" s="19"/>
      <c r="T342" s="19"/>
    </row>
    <row r="343" spans="9:20" x14ac:dyDescent="0.2">
      <c r="I343" s="24"/>
      <c r="K343" s="26"/>
      <c r="L343" s="26"/>
      <c r="M343" s="26"/>
      <c r="N343" s="26"/>
      <c r="O343" s="24"/>
      <c r="Q343" s="19"/>
      <c r="R343" s="19"/>
      <c r="S343" s="19"/>
      <c r="T343" s="19"/>
    </row>
    <row r="344" spans="9:20" x14ac:dyDescent="0.2">
      <c r="I344" s="24"/>
      <c r="K344" s="26"/>
      <c r="L344" s="26"/>
      <c r="M344" s="26"/>
      <c r="N344" s="26"/>
      <c r="O344" s="24"/>
      <c r="Q344" s="19"/>
      <c r="R344" s="19"/>
      <c r="S344" s="19"/>
      <c r="T344" s="19"/>
    </row>
    <row r="345" spans="9:20" x14ac:dyDescent="0.2">
      <c r="I345" s="24"/>
      <c r="K345" s="26"/>
      <c r="L345" s="26"/>
      <c r="M345" s="26"/>
      <c r="N345" s="26"/>
      <c r="O345" s="24"/>
      <c r="Q345" s="19"/>
      <c r="R345" s="19"/>
      <c r="S345" s="19"/>
      <c r="T345" s="19"/>
    </row>
    <row r="346" spans="9:20" x14ac:dyDescent="0.2">
      <c r="I346" s="24"/>
      <c r="K346" s="26"/>
      <c r="L346" s="26"/>
      <c r="M346" s="26"/>
      <c r="N346" s="26"/>
      <c r="O346" s="24"/>
      <c r="Q346" s="19"/>
      <c r="R346" s="19"/>
      <c r="S346" s="19"/>
      <c r="T346" s="19"/>
    </row>
    <row r="347" spans="9:20" x14ac:dyDescent="0.2">
      <c r="I347" s="24"/>
      <c r="K347" s="26"/>
      <c r="L347" s="26"/>
      <c r="M347" s="26"/>
      <c r="N347" s="26"/>
      <c r="O347" s="24"/>
      <c r="Q347" s="19"/>
      <c r="R347" s="19"/>
      <c r="S347" s="19"/>
      <c r="T347" s="19"/>
    </row>
    <row r="348" spans="9:20" x14ac:dyDescent="0.2">
      <c r="I348" s="24"/>
      <c r="K348" s="26"/>
      <c r="L348" s="26"/>
      <c r="M348" s="26"/>
      <c r="N348" s="26"/>
      <c r="O348" s="24"/>
      <c r="Q348" s="19"/>
      <c r="R348" s="19"/>
      <c r="S348" s="19"/>
      <c r="T348" s="19"/>
    </row>
    <row r="349" spans="9:20" x14ac:dyDescent="0.2">
      <c r="I349" s="24"/>
      <c r="K349" s="26"/>
      <c r="L349" s="26"/>
      <c r="M349" s="26"/>
      <c r="N349" s="26"/>
      <c r="O349" s="24"/>
      <c r="Q349" s="19"/>
      <c r="R349" s="19"/>
      <c r="S349" s="19"/>
      <c r="T349" s="19"/>
    </row>
    <row r="350" spans="9:20" x14ac:dyDescent="0.2">
      <c r="I350" s="24"/>
      <c r="K350" s="26"/>
      <c r="L350" s="26"/>
      <c r="M350" s="26"/>
      <c r="N350" s="26"/>
      <c r="O350" s="24"/>
      <c r="Q350" s="19"/>
      <c r="R350" s="19"/>
      <c r="S350" s="19"/>
      <c r="T350" s="19"/>
    </row>
    <row r="351" spans="9:20" x14ac:dyDescent="0.2">
      <c r="I351" s="24"/>
      <c r="K351" s="26"/>
      <c r="L351" s="26"/>
      <c r="M351" s="26"/>
      <c r="N351" s="26"/>
      <c r="O351" s="24"/>
      <c r="Q351" s="19"/>
      <c r="R351" s="19"/>
      <c r="S351" s="19"/>
      <c r="T351" s="19"/>
    </row>
    <row r="352" spans="9:20" x14ac:dyDescent="0.2">
      <c r="I352" s="24"/>
      <c r="K352" s="26"/>
      <c r="L352" s="26"/>
      <c r="M352" s="26"/>
      <c r="N352" s="26"/>
      <c r="O352" s="24"/>
      <c r="Q352" s="19"/>
      <c r="R352" s="19"/>
      <c r="S352" s="19"/>
      <c r="T352" s="19"/>
    </row>
    <row r="353" spans="9:20" x14ac:dyDescent="0.2">
      <c r="I353" s="24"/>
      <c r="K353" s="26"/>
      <c r="L353" s="26"/>
      <c r="M353" s="26"/>
      <c r="N353" s="26"/>
      <c r="O353" s="24"/>
      <c r="Q353" s="19"/>
      <c r="R353" s="19"/>
      <c r="S353" s="19"/>
      <c r="T353" s="19"/>
    </row>
  </sheetData>
  <sheetProtection password="CE04" sheet="1" objects="1" scenarios="1"/>
  <mergeCells count="92">
    <mergeCell ref="T17:T18"/>
    <mergeCell ref="T34:T35"/>
    <mergeCell ref="T38:T39"/>
    <mergeCell ref="T106:T107"/>
    <mergeCell ref="S17:S18"/>
    <mergeCell ref="S34:S35"/>
    <mergeCell ref="S38:S39"/>
    <mergeCell ref="S106:S107"/>
    <mergeCell ref="M17:M18"/>
    <mergeCell ref="M34:M35"/>
    <mergeCell ref="M38:M39"/>
    <mergeCell ref="M106:M107"/>
    <mergeCell ref="R17:R18"/>
    <mergeCell ref="R34:R35"/>
    <mergeCell ref="R38:R39"/>
    <mergeCell ref="R106:R107"/>
    <mergeCell ref="N17:N18"/>
    <mergeCell ref="N34:N35"/>
    <mergeCell ref="N38:N39"/>
    <mergeCell ref="N106:N107"/>
    <mergeCell ref="A34:A35"/>
    <mergeCell ref="B34:B35"/>
    <mergeCell ref="D34:D35"/>
    <mergeCell ref="E34:E35"/>
    <mergeCell ref="G34:G35"/>
    <mergeCell ref="U38:U39"/>
    <mergeCell ref="H17:H18"/>
    <mergeCell ref="L17:L18"/>
    <mergeCell ref="H38:H39"/>
    <mergeCell ref="J38:J39"/>
    <mergeCell ref="K38:K39"/>
    <mergeCell ref="L38:L39"/>
    <mergeCell ref="L34:L35"/>
    <mergeCell ref="P34:P35"/>
    <mergeCell ref="O34:O35"/>
    <mergeCell ref="Q34:Q35"/>
    <mergeCell ref="U34:U35"/>
    <mergeCell ref="H34:H35"/>
    <mergeCell ref="I34:I35"/>
    <mergeCell ref="J34:J35"/>
    <mergeCell ref="K34:K35"/>
    <mergeCell ref="A17:A18"/>
    <mergeCell ref="B17:B18"/>
    <mergeCell ref="C17:C18"/>
    <mergeCell ref="G17:G18"/>
    <mergeCell ref="I17:I18"/>
    <mergeCell ref="A106:A107"/>
    <mergeCell ref="B106:B107"/>
    <mergeCell ref="D106:D107"/>
    <mergeCell ref="C38:C39"/>
    <mergeCell ref="B38:B39"/>
    <mergeCell ref="D38:D39"/>
    <mergeCell ref="U7:U9"/>
    <mergeCell ref="D8:Q8"/>
    <mergeCell ref="B2:C2"/>
    <mergeCell ref="B3:C3"/>
    <mergeCell ref="A38:A39"/>
    <mergeCell ref="A7:A9"/>
    <mergeCell ref="D7:Q7"/>
    <mergeCell ref="U17:U18"/>
    <mergeCell ref="E17:E18"/>
    <mergeCell ref="F17:F18"/>
    <mergeCell ref="D17:D18"/>
    <mergeCell ref="J17:J18"/>
    <mergeCell ref="K17:K18"/>
    <mergeCell ref="O17:O18"/>
    <mergeCell ref="P17:P18"/>
    <mergeCell ref="Q17:Q18"/>
    <mergeCell ref="U106:U107"/>
    <mergeCell ref="I106:I107"/>
    <mergeCell ref="O106:O107"/>
    <mergeCell ref="E106:E107"/>
    <mergeCell ref="G106:G107"/>
    <mergeCell ref="J106:J107"/>
    <mergeCell ref="K106:K107"/>
    <mergeCell ref="H106:H107"/>
    <mergeCell ref="B1:C1"/>
    <mergeCell ref="L106:L107"/>
    <mergeCell ref="P106:P107"/>
    <mergeCell ref="Q106:Q107"/>
    <mergeCell ref="C106:C107"/>
    <mergeCell ref="B4:C4"/>
    <mergeCell ref="B7:B9"/>
    <mergeCell ref="C7:C9"/>
    <mergeCell ref="E38:E39"/>
    <mergeCell ref="G38:G39"/>
    <mergeCell ref="C34:C35"/>
    <mergeCell ref="P38:P39"/>
    <mergeCell ref="Q38:Q39"/>
    <mergeCell ref="F34:F35"/>
    <mergeCell ref="F38:F39"/>
    <mergeCell ref="F106:F107"/>
  </mergeCells>
  <phoneticPr fontId="13" type="noConversion"/>
  <printOptions horizontalCentered="1"/>
  <pageMargins left="0.25" right="0.25" top="0.65" bottom="0.65" header="0.3" footer="0.3"/>
  <pageSetup scale="59" orientation="landscape" r:id="rId1"/>
  <headerFooter alignWithMargins="0">
    <oddFooter>&amp;LLegacy International Studies Learning Center
Rev. 10.10.16&amp;R&amp;P of &amp;N</oddFooter>
  </headerFooter>
  <colBreaks count="1" manualBreakCount="1">
    <brk id="2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Int'l Studies LC Narrative</vt:lpstr>
      <vt:lpstr>'Int''l Studies LC Narrative'!Print_Area</vt:lpstr>
      <vt:lpstr>'Int''l Studies LC Narrative'!Print_Titles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LAUSD</dc:creator>
  <cp:lastModifiedBy>Windows User</cp:lastModifiedBy>
  <cp:revision/>
  <cp:lastPrinted>2016-10-13T17:49:30Z</cp:lastPrinted>
  <dcterms:created xsi:type="dcterms:W3CDTF">2014-07-31T19:18:27Z</dcterms:created>
  <dcterms:modified xsi:type="dcterms:W3CDTF">2016-12-07T18:17:04Z</dcterms:modified>
</cp:coreProperties>
</file>